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fijalaadmin\Desktop\FINANCIJSKI PLAN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33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primitaka'!$A$1:$J$12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4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34" i="31" l="1"/>
  <c r="R51" i="14"/>
  <c r="R17" i="14"/>
  <c r="R50" i="14"/>
  <c r="R24" i="31"/>
  <c r="R49" i="14"/>
  <c r="R15" i="14"/>
  <c r="R35" i="14"/>
  <c r="R12" i="31"/>
  <c r="R46" i="14"/>
  <c r="R12" i="14"/>
  <c r="R31" i="14"/>
  <c r="R23" i="31"/>
  <c r="R44" i="14"/>
  <c r="R10" i="14"/>
  <c r="R24" i="14"/>
  <c r="R13" i="31"/>
  <c r="R42" i="14"/>
  <c r="R8" i="14"/>
  <c r="R14" i="14"/>
  <c r="R35" i="31"/>
  <c r="R40" i="14"/>
  <c r="R6" i="14"/>
  <c r="R7" i="14"/>
  <c r="R48" i="14"/>
  <c r="R34" i="14"/>
  <c r="R45" i="14"/>
  <c r="R43" i="14"/>
  <c r="R32" i="14"/>
  <c r="R41" i="14"/>
  <c r="R33" i="14"/>
  <c r="R29" i="14"/>
  <c r="R28" i="14"/>
  <c r="R52" i="14"/>
  <c r="R26" i="14"/>
  <c r="R27" i="14"/>
  <c r="R16" i="14"/>
  <c r="R23" i="14"/>
  <c r="R18" i="14"/>
  <c r="R25" i="14"/>
  <c r="R9" i="14"/>
  <c r="R11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R22" i="31" l="1"/>
  <c r="R30" i="14"/>
  <c r="R11" i="31"/>
  <c r="R47" i="14"/>
  <c r="R33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<sst xmlns="http://schemas.openxmlformats.org/spreadsheetml/2006/main" count="13880" uniqueCount="5283">
  <si>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</si>
  <si>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</si>
  <si>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</si>
  <si>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</si>
  <si>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</si>
  <si>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</si>
  <si>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</si>
  <si>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</si>
  <si>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</si>
  <si>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</si>
  <si>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</si>
  <si>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</si>
  <si>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</si>
  <si>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</si>
  <si>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</si>
  <si>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</si>
  <si>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</si>
  <si>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</si>
  <si>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</si>
  <si>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</si>
  <si>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</si>
  <si>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</si>
  <si>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</si>
  <si>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</si>
  <si>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</si>
  <si>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</si>
  <si>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</si>
  <si>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</si>
  <si>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</si>
  <si>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</si>
  <si>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</si>
  <si>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</si>
  <si>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</si>
  <si>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</si>
  <si>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</si>
  <si>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</si>
  <si>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</si>
  <si>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</si>
  <si>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</si>
  <si>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</si>
  <si>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</si>
  <si>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</si>
  <si>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</si>
  <si>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</si>
  <si>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</si>
  <si>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</si>
  <si>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</si>
  <si>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</si>
  <si>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</si>
  <si>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</si>
  <si>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</si>
  <si>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</si>
  <si>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</si>
  <si>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</si>
  <si>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</si>
  <si>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</si>
  <si>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</si>
  <si>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</si>
  <si>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</si>
  <si>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</si>
  <si>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</si>
  <si>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</si>
  <si>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</si>
  <si>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</si>
  <si>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</si>
  <si>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</si>
  <si>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</si>
  <si>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</si>
  <si>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</si>
  <si>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</si>
  <si>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</si>
  <si>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</si>
  <si>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</si>
  <si>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</si>
  <si>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</si>
  <si>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</si>
  <si>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</si>
  <si>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</si>
  <si>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</si>
  <si>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</si>
  <si>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</si>
  <si>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</si>
  <si>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</si>
  <si>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</si>
  <si>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</si>
  <si>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</si>
  <si>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</si>
  <si>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</si>
  <si>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</si>
  <si>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</si>
  <si>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</si>
  <si>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</si>
  <si>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</si>
  <si>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</si>
  <si>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</si>
  <si>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</si>
  <si>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</si>
  <si>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</si>
  <si>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</si>
  <si>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</si>
  <si>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</si>
  <si>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</si>
  <si>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</si>
  <si>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</si>
  <si>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</si>
  <si>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</si>
  <si>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</si>
  <si>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</si>
  <si>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</si>
  <si>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</si>
  <si>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</si>
  <si>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</si>
  <si>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</si>
  <si>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</si>
  <si>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</si>
  <si>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</si>
  <si>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</si>
  <si>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</si>
  <si>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</si>
  <si>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</si>
  <si>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</si>
  <si>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</si>
  <si>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</si>
  <si>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</si>
  <si>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</si>
  <si>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</si>
  <si>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</si>
  <si>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</si>
  <si>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</si>
  <si>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</si>
  <si>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</si>
  <si>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</si>
  <si>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</si>
  <si>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</si>
  <si>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</si>
  <si>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</si>
  <si>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</si>
  <si>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</si>
  <si>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</si>
  <si>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</si>
  <si>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</si>
  <si>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</si>
  <si>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</si>
  <si>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</si>
  <si>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</si>
  <si>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</si>
  <si>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</si>
  <si>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</si>
  <si>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</si>
  <si>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</si>
  <si>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</si>
  <si>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</si>
  <si>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</si>
  <si>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</si>
  <si>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</si>
  <si>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</si>
  <si>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</si>
  <si>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</si>
  <si>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</si>
  <si>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</si>
  <si>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</si>
  <si>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</si>
  <si>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</si>
  <si>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</si>
  <si>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</si>
  <si>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</si>
  <si>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</si>
  <si>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</si>
  <si>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</si>
  <si>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</si>
  <si>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</si>
  <si>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</si>
  <si>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</si>
  <si>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</si>
  <si>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</si>
  <si>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</si>
  <si>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</si>
  <si>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</si>
  <si>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</si>
  <si>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</si>
  <si>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</si>
  <si>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</si>
  <si>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</si>
  <si>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</si>
  <si>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</si>
  <si>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</si>
  <si>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</si>
  <si>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</si>
  <si>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</si>
  <si>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</si>
  <si>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</si>
  <si>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</si>
  <si>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</si>
  <si>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</si>
  <si>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</si>
  <si>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</si>
  <si>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</si>
  <si>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</si>
  <si>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</si>
  <si>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</si>
  <si>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</si>
  <si>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</si>
  <si>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</si>
  <si>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</si>
  <si>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</si>
  <si>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</si>
  <si>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</si>
  <si>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</si>
  <si>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</si>
  <si>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</si>
  <si>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</si>
  <si>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</si>
  <si>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</si>
  <si>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</si>
  <si>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</si>
  <si>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</si>
  <si>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</si>
  <si>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</si>
  <si>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</si>
  <si>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</si>
  <si>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</si>
  <si>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</si>
  <si>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</si>
  <si>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</si>
  <si>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</si>
  <si>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</si>
  <si>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</si>
  <si>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</si>
  <si>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</si>
  <si>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</si>
  <si>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</si>
  <si>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</si>
  <si>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</si>
  <si>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</si>
  <si>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</si>
  <si>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</si>
  <si>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</si>
  <si>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</si>
  <si>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</si>
  <si>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</si>
  <si>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</si>
  <si>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</si>
  <si>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</si>
  <si>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</si>
  <si>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</si>
  <si>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</si>
  <si>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</si>
  <si>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</si>
  <si>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</si>
  <si>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</si>
  <si>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</si>
  <si>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</si>
  <si>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</si>
  <si>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</si>
  <si>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</si>
  <si>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</si>
  <si>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</si>
  <si>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</si>
  <si>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</si>
  <si>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</si>
  <si>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</si>
  <si>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</si>
  <si>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</si>
  <si>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</si>
  <si>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</si>
  <si>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</si>
  <si>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</si>
  <si>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</si>
  <si>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</si>
  <si>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</si>
  <si>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</si>
  <si>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</si>
  <si>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</si>
  <si>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</si>
  <si>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</si>
  <si>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</si>
  <si>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</si>
  <si>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</si>
  <si>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</si>
  <si>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</si>
  <si>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</si>
  <si>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</si>
  <si>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</si>
  <si>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</si>
  <si>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</si>
  <si>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</si>
  <si>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</si>
  <si>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</si>
  <si>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</si>
  <si>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</si>
  <si>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</si>
  <si>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</si>
  <si>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</si>
  <si>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</si>
  <si>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</si>
  <si>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</si>
  <si>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</si>
  <si>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</si>
  <si>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</si>
  <si>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</si>
  <si>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</si>
  <si>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</si>
  <si>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</si>
  <si>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</si>
  <si>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</si>
  <si>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</si>
  <si>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</si>
  <si>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</si>
  <si>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</si>
  <si>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</si>
  <si>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</si>
  <si>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</si>
  <si>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</si>
  <si>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</si>
  <si>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</si>
  <si>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</si>
  <si>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</si>
  <si>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</si>
  <si>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</si>
  <si>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</si>
  <si>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</si>
  <si>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</si>
  <si>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</si>
  <si>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</si>
  <si>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</si>
  <si>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</si>
  <si>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</si>
  <si>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</si>
  <si>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</si>
  <si>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</si>
  <si>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</si>
  <si>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</si>
  <si>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</si>
  <si>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</si>
  <si>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</si>
  <si>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</si>
  <si>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</si>
  <si>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</si>
  <si>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</si>
  <si>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</si>
  <si>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</si>
  <si>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</si>
  <si>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</si>
  <si>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</si>
  <si>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</si>
  <si>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</si>
  <si>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</si>
  <si>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</si>
  <si>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</si>
  <si>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</si>
  <si>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</si>
  <si>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</si>
  <si>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</si>
  <si>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</si>
  <si>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</si>
  <si>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</si>
  <si>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</si>
  <si>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</si>
  <si>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</si>
  <si>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</si>
  <si>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</si>
  <si>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</si>
  <si>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</si>
  <si>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</si>
  <si>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</si>
  <si>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</si>
  <si>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</si>
  <si>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</si>
  <si>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</si>
  <si>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</si>
  <si>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</si>
  <si>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</si>
  <si>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</si>
  <si>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</si>
  <si>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</si>
  <si>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</si>
  <si>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</si>
  <si>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</si>
  <si>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</si>
  <si>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</si>
  <si>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</si>
  <si>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</si>
  <si>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</si>
  <si>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</si>
  <si>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</si>
  <si>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</si>
  <si>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</si>
  <si>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</si>
  <si>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</si>
  <si>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</si>
  <si>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</si>
  <si>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</si>
  <si>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</si>
  <si>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</si>
  <si>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</si>
  <si>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</si>
  <si>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</si>
  <si>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</si>
  <si>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</si>
  <si>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</si>
  <si>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</si>
  <si>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</si>
  <si>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</si>
  <si>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</si>
  <si>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</si>
  <si>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</si>
  <si>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</si>
  <si>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</si>
  <si>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</si>
  <si>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</si>
  <si>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</si>
  <si>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</si>
  <si>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</si>
  <si>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</si>
  <si>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</si>
  <si>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</si>
  <si>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</si>
  <si>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</si>
  <si>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</si>
  <si>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</si>
  <si>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</si>
  <si>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</si>
  <si>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</si>
  <si>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</si>
  <si>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</si>
  <si>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</si>
  <si>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</si>
  <si>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</si>
  <si>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</si>
  <si>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</si>
  <si>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</si>
  <si>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</si>
  <si>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</si>
  <si>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</si>
  <si>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</si>
  <si>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</si>
  <si>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</si>
  <si>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</si>
  <si>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</si>
  <si>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</si>
  <si>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</si>
  <si>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</si>
  <si>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</si>
  <si>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</si>
  <si>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</si>
  <si>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</si>
  <si>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</si>
  <si>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</si>
  <si>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</si>
  <si>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</si>
  <si>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</si>
  <si>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</si>
  <si>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</si>
  <si>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</si>
  <si>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</si>
  <si>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</si>
  <si>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</si>
  <si>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</si>
  <si>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</si>
  <si>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</si>
  <si>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</si>
  <si>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</si>
  <si>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</si>
  <si>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</si>
  <si>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</si>
  <si>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</si>
  <si>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</si>
  <si>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</si>
  <si>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</si>
  <si>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</si>
  <si>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</si>
  <si>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</si>
  <si>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</si>
  <si>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</si>
  <si>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</si>
  <si>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</si>
  <si>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</si>
  <si>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</si>
  <si>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</si>
  <si>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</si>
  <si>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</si>
  <si>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</si>
  <si>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</si>
  <si>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</si>
  <si>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</si>
  <si>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</si>
  <si>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</si>
  <si>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</si>
  <si>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</si>
  <si>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</si>
  <si>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</si>
  <si>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</si>
  <si>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</si>
  <si>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</si>
  <si>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</si>
  <si>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</si>
  <si>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</si>
  <si>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</si>
  <si>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</si>
  <si>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</si>
  <si>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</si>
  <si>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</si>
  <si>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</si>
  <si>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</si>
  <si>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</si>
  <si>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</si>
  <si>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</si>
  <si>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</si>
  <si>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</si>
  <si>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</si>
  <si>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</si>
  <si>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</si>
  <si>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</si>
  <si>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</si>
  <si>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</si>
  <si>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</si>
  <si>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</si>
  <si>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</si>
  <si>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</si>
  <si>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</si>
  <si>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</si>
  <si>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</si>
  <si>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</si>
  <si>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</si>
  <si>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</si>
  <si>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</si>
  <si>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</si>
  <si>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</si>
  <si>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</si>
  <si>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</si>
  <si>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</si>
  <si>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</si>
  <si>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</si>
  <si>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</si>
  <si>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</si>
  <si>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</si>
  <si>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</si>
  <si>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</si>
  <si>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</si>
  <si>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</si>
  <si>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</si>
  <si>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</si>
  <si>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</si>
  <si>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</si>
  <si>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</si>
  <si>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</si>
  <si>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</si>
  <si>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</si>
  <si>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</si>
  <si>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</si>
  <si>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</si>
  <si>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</si>
  <si>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</si>
  <si>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</si>
  <si>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</si>
  <si>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</si>
  <si>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</si>
  <si>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</si>
  <si>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</si>
  <si>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</si>
  <si>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</si>
  <si>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</si>
  <si>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</si>
  <si>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</si>
  <si>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</si>
  <si>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</si>
  <si>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</si>
  <si>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</si>
  <si>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</si>
  <si>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</si>
  <si>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</si>
  <si>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</si>
  <si>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</si>
  <si>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</si>
  <si>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</si>
  <si>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</si>
  <si>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</si>
  <si>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</si>
  <si>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</si>
  <si>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</si>
  <si>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</si>
  <si>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</si>
  <si>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</si>
  <si>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</si>
  <si>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</si>
  <si>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</si>
  <si>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</si>
  <si>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</si>
  <si>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</si>
  <si>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</si>
  <si>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</si>
  <si>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</si>
  <si>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</si>
  <si>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</si>
  <si>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</si>
  <si>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</si>
  <si>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</si>
  <si>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</si>
  <si>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</si>
  <si>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</si>
  <si>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</si>
  <si>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</si>
  <si>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</si>
  <si>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</si>
  <si>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</si>
  <si>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</si>
  <si>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</si>
  <si>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</si>
  <si>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</si>
  <si>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</si>
  <si>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</si>
  <si>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</si>
  <si>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</si>
  <si>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</si>
  <si>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</si>
  <si>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</si>
  <si>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</si>
  <si>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</si>
  <si>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</si>
  <si>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</si>
  <si>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</si>
  <si>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</si>
  <si>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</si>
  <si>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</si>
  <si>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</si>
  <si>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</si>
  <si>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</si>
  <si>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</si>
  <si>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</si>
  <si>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</si>
  <si>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</si>
  <si>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</si>
  <si>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</si>
  <si>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</si>
  <si>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</si>
  <si>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</si>
  <si>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</si>
  <si>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</si>
  <si>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</si>
  <si>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</si>
  <si>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</si>
  <si>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</si>
  <si>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</si>
  <si>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</si>
  <si>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</si>
  <si>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</si>
  <si>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</si>
  <si>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</si>
  <si>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</si>
  <si>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</si>
  <si>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</si>
  <si>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</si>
  <si>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</si>
  <si>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</si>
  <si>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</si>
  <si>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</si>
  <si>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</si>
  <si>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</si>
  <si>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</si>
  <si>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</si>
  <si>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</si>
  <si>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</si>
  <si>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</si>
  <si>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</si>
  <si>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</si>
  <si>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</si>
  <si>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</si>
  <si>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</si>
  <si>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</si>
  <si>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</si>
  <si>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</si>
  <si>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</si>
  <si>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</si>
  <si>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</si>
  <si>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</si>
  <si>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</si>
  <si>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</si>
  <si>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</si>
  <si>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</si>
  <si>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</si>
  <si>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</si>
  <si>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</si>
  <si>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</si>
  <si>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</si>
  <si>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</si>
  <si>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</si>
  <si>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</si>
  <si>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</si>
  <si>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</si>
  <si>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</si>
  <si>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</si>
  <si>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</si>
  <si>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</si>
  <si>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</si>
  <si>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</si>
  <si>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</si>
  <si>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</si>
  <si>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</si>
  <si>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</si>
  <si>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</si>
  <si>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</si>
  <si>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</si>
  <si>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</si>
  <si>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</si>
  <si>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</si>
  <si>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</si>
  <si>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</si>
  <si>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</si>
  <si>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</si>
  <si>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</si>
  <si>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</si>
  <si>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</si>
  <si>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</si>
  <si>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</si>
  <si>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</si>
  <si>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</si>
  <si>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</si>
  <si>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</si>
  <si>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</si>
  <si>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</si>
  <si>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</si>
  <si>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</si>
  <si>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</si>
  <si>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</si>
  <si>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</si>
  <si>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</si>
  <si>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</si>
  <si>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</si>
  <si>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</si>
  <si>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</si>
  <si>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</si>
  <si>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</si>
  <si>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</si>
  <si>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</si>
  <si>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</si>
  <si>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</si>
  <si>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</si>
  <si>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</si>
  <si>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</si>
  <si>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</si>
  <si>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</si>
  <si>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</si>
  <si>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</si>
  <si>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</si>
  <si>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</si>
  <si>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</si>
  <si>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</si>
  <si>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</si>
  <si>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</si>
  <si>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</si>
  <si>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</si>
  <si>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</si>
  <si>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</si>
  <si>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</si>
  <si>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</si>
  <si>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</si>
  <si>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</si>
  <si>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</si>
  <si>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</si>
  <si>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</si>
  <si>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</si>
  <si>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</si>
  <si>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</si>
  <si>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</si>
  <si>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</si>
  <si>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</si>
  <si>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</si>
  <si>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</si>
  <si>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</si>
  <si>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</si>
  <si>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</si>
  <si>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</si>
  <si>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</si>
  <si>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</si>
  <si>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</si>
  <si>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</si>
  <si>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</si>
  <si>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</si>
  <si>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</si>
  <si>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</si>
  <si>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</si>
  <si>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</si>
  <si>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</si>
  <si>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</si>
  <si>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</si>
  <si>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</si>
  <si>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</si>
  <si>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</si>
  <si>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</si>
  <si>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</si>
  <si>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</si>
  <si>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</si>
  <si>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</si>
  <si>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</si>
  <si>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</si>
  <si>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</si>
  <si>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</si>
  <si>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</si>
  <si>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</si>
  <si>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</si>
  <si>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</si>
  <si>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</si>
  <si>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</si>
  <si>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</si>
  <si>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</si>
  <si>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</si>
  <si>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</si>
  <si>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</si>
  <si>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</si>
  <si>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</si>
  <si>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</si>
  <si>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</si>
  <si>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</si>
  <si>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</si>
  <si>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</si>
  <si>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</si>
  <si>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</si>
  <si>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</si>
  <si>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</si>
  <si>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</si>
  <si>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</si>
  <si>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</si>
  <si>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</si>
  <si>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</si>
  <si>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</si>
  <si>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</si>
  <si>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</si>
  <si>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</si>
  <si>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</si>
  <si>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</si>
  <si>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</si>
  <si>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</si>
  <si>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</si>
  <si>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</si>
  <si>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</si>
  <si>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</si>
  <si>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</si>
  <si>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</si>
  <si>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</si>
  <si>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</si>
  <si>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</si>
  <si>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</si>
  <si>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</si>
  <si>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</si>
  <si>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</si>
  <si>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</si>
  <si>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</si>
  <si>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</si>
  <si>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</si>
  <si>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</si>
  <si>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</si>
  <si>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</si>
  <si>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</si>
  <si>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</si>
  <si>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</si>
  <si>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</si>
  <si>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</si>
  <si>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</si>
  <si>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</si>
  <si>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</si>
  <si>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</si>
  <si>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</si>
  <si>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</si>
  <si>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</si>
  <si>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</si>
  <si>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</si>
  <si>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</si>
  <si>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</si>
  <si>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</si>
  <si>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</si>
  <si>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</si>
  <si>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</si>
  <si>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</si>
  <si>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</si>
  <si>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</si>
  <si>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</si>
  <si>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</si>
  <si>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</si>
  <si>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</si>
  <si>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</si>
  <si>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</si>
  <si>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</si>
  <si>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</si>
  <si>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</si>
  <si>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</si>
  <si>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</si>
  <si>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</si>
  <si>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</si>
  <si>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</si>
  <si>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</si>
  <si>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</si>
  <si>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</si>
  <si>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</si>
  <si>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</si>
  <si>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</si>
  <si>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</si>
  <si>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</si>
  <si>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</si>
  <si>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</si>
  <si>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</si>
  <si>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</si>
  <si>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</si>
  <si>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</si>
  <si>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</si>
  <si>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</si>
  <si>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</si>
  <si>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</si>
  <si>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</si>
  <si>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</si>
  <si>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</si>
  <si>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</si>
  <si>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</si>
  <si>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</si>
  <si>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</si>
  <si>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</si>
  <si>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</si>
  <si>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</si>
  <si>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</si>
  <si>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</si>
  <si>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</si>
  <si>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</si>
  <si>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</si>
  <si>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</si>
  <si>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</si>
  <si>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</si>
  <si>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</si>
  <si>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</si>
  <si>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</si>
  <si>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</si>
  <si>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</si>
  <si>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</si>
  <si>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</si>
  <si>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</si>
  <si>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</si>
  <si>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</si>
  <si>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</si>
  <si>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</si>
  <si>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</si>
  <si>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</si>
  <si>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</si>
  <si>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</si>
  <si>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</si>
  <si>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</si>
  <si>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</si>
  <si>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</si>
  <si>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</si>
  <si>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</si>
  <si>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</si>
  <si>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</si>
  <si>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</si>
  <si>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</si>
  <si>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</si>
  <si>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</si>
  <si>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</si>
  <si>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</si>
  <si>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</si>
  <si>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</si>
  <si>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</si>
  <si>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</si>
  <si>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</si>
  <si>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</si>
  <si>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</si>
  <si>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</si>
  <si>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</si>
  <si>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</si>
  <si>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</si>
  <si>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</si>
  <si>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</si>
  <si>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</si>
  <si>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</si>
  <si>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</si>
  <si>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</si>
  <si>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</si>
  <si>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</si>
  <si>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</si>
  <si>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</si>
  <si>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</si>
  <si>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</si>
  <si>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</si>
  <si>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</si>
  <si>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</si>
  <si>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</si>
  <si>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</si>
  <si>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</si>
  <si>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</si>
  <si>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</si>
  <si>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</si>
  <si>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</si>
  <si>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</si>
  <si>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</si>
  <si>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</si>
  <si>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</si>
  <si>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</si>
  <si>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</si>
  <si>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</si>
  <si>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</si>
  <si>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</si>
  <si>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</si>
  <si>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</si>
  <si>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</si>
  <si>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</si>
  <si>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</si>
  <si>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</si>
  <si>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</si>
  <si>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</si>
  <si>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</si>
  <si>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</si>
  <si>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</si>
  <si>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</si>
  <si>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</si>
  <si>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</si>
  <si>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</si>
  <si>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</si>
  <si>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</si>
  <si>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</si>
  <si>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</si>
  <si>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</si>
  <si>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</si>
  <si>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</si>
  <si>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</si>
  <si>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</si>
  <si>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</si>
  <si>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</si>
  <si>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</si>
  <si>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</si>
  <si>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</si>
  <si>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</si>
  <si>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</si>
  <si>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</si>
  <si>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</si>
  <si>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</si>
  <si>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</si>
  <si>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</si>
  <si>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</si>
  <si>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</si>
  <si>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</si>
  <si>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</si>
  <si>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</si>
  <si>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</si>
  <si>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</si>
  <si>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</si>
  <si>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</si>
  <si>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</si>
  <si>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</si>
  <si>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</si>
  <si>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</si>
  <si>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</si>
  <si>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</si>
  <si>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</si>
  <si>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</si>
  <si>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</si>
  <si>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</si>
  <si>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</si>
  <si>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</si>
  <si>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</si>
  <si>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</si>
  <si>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</si>
  <si>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</si>
  <si>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</si>
  <si>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</si>
  <si>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</si>
  <si>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</si>
  <si>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</si>
  <si>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</si>
  <si>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</si>
  <si>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</si>
  <si>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</si>
  <si>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</si>
  <si>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</si>
  <si>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</si>
  <si>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</si>
  <si>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</si>
  <si>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</si>
  <si>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</si>
  <si>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</si>
  <si>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</si>
  <si>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</si>
  <si>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</si>
  <si>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</si>
  <si>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</si>
  <si>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</si>
  <si>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</si>
  <si>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</si>
  <si>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</si>
  <si>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</si>
  <si>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</si>
  <si>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</si>
  <si>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</si>
  <si>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</si>
  <si>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</si>
  <si>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</si>
  <si>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</si>
  <si>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</si>
  <si>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</si>
  <si>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</si>
  <si>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</si>
  <si>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</si>
  <si>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</si>
  <si>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</si>
  <si>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</si>
  <si>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</si>
  <si>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</si>
  <si>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</si>
  <si>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</si>
  <si>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</si>
  <si>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</si>
  <si>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</si>
  <si>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</si>
  <si>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</si>
  <si>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</si>
  <si>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</si>
  <si>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</si>
  <si>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</si>
  <si>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</si>
  <si>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</si>
  <si>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</si>
  <si>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</si>
  <si>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</si>
  <si>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</si>
  <si>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</si>
  <si>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</si>
  <si>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</si>
  <si>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</si>
  <si>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</si>
  <si>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</si>
  <si>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</si>
  <si>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</si>
  <si>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</si>
  <si>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</si>
  <si>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</si>
  <si>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</si>
  <si>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</si>
  <si>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</si>
  <si>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</si>
  <si>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</si>
  <si>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</si>
  <si>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</si>
  <si>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</si>
  <si>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</si>
  <si>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</si>
  <si>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</si>
  <si>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</si>
  <si>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</si>
  <si>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</si>
  <si>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</si>
  <si>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</si>
  <si>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</si>
  <si>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</si>
  <si>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</si>
  <si>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</si>
  <si>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</si>
  <si>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</si>
  <si>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</si>
  <si>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</si>
  <si>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</si>
  <si>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</si>
  <si>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</si>
  <si>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</si>
  <si>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</si>
  <si>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</si>
  <si>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</si>
  <si>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</si>
  <si>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</si>
  <si>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</si>
  <si>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</si>
  <si>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</si>
  <si>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</si>
  <si>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</si>
  <si>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</si>
  <si>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</si>
  <si>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</si>
  <si>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</si>
  <si>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</si>
  <si>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</si>
  <si>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</si>
  <si>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</si>
  <si>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</si>
  <si>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</si>
  <si>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</si>
  <si>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</si>
  <si>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</si>
  <si>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</si>
  <si>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</si>
  <si>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</si>
  <si>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</si>
  <si>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</si>
  <si>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</si>
  <si>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</si>
  <si>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</si>
  <si>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</si>
  <si>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</si>
  <si>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</si>
  <si>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</si>
  <si>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</si>
  <si>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</si>
  <si>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</si>
  <si>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</si>
  <si>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</si>
  <si>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</si>
  <si>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</si>
  <si>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</si>
  <si>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</si>
  <si>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</si>
  <si>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</si>
  <si>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</si>
  <si>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</si>
  <si>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</si>
  <si>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</si>
  <si>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</si>
  <si>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</si>
  <si>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</si>
  <si>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</si>
  <si>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</si>
  <si>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</si>
  <si>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</si>
  <si>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</si>
  <si>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</si>
  <si>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</si>
  <si>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</si>
  <si>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</si>
  <si>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</si>
  <si>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</si>
  <si>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</si>
  <si>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</si>
  <si>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</si>
  <si>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</si>
  <si>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</si>
  <si>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</si>
  <si>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</si>
  <si>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</si>
  <si>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</si>
  <si>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</si>
  <si>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</si>
  <si>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</si>
  <si>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</si>
  <si>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</si>
  <si>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</si>
  <si>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</si>
  <si>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</si>
  <si>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</si>
  <si>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</si>
  <si>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</si>
  <si>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</si>
  <si>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</si>
  <si>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</si>
  <si>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</si>
  <si>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</si>
  <si>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</si>
  <si>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</si>
  <si>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</si>
  <si>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</si>
  <si>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</si>
  <si>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</si>
  <si>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</si>
  <si>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</si>
  <si>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</si>
  <si>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</si>
  <si>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</si>
  <si>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</si>
  <si>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</si>
  <si>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</si>
  <si>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</si>
  <si>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</si>
  <si>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</si>
  <si>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</si>
  <si>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</si>
  <si>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</si>
  <si>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</si>
  <si>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</si>
  <si>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</si>
  <si>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</si>
  <si>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</si>
  <si>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</si>
  <si>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</si>
  <si>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</si>
  <si>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</si>
  <si>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</si>
  <si>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</si>
  <si>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</si>
  <si>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</si>
  <si>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</si>
  <si>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</si>
  <si>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</si>
  <si>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</si>
  <si>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</si>
  <si>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</si>
  <si>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</si>
  <si>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</si>
  <si>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</si>
  <si>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</si>
  <si>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</si>
  <si>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</si>
  <si>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</si>
  <si>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</si>
  <si>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</si>
  <si>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</si>
  <si>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</si>
  <si>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</si>
  <si>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</si>
  <si>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</si>
  <si>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</si>
  <si>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</si>
  <si>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</si>
  <si>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</si>
  <si>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</si>
  <si>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</si>
  <si>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</si>
  <si>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</si>
  <si>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</si>
  <si>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</si>
  <si>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</si>
  <si>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</si>
  <si>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</si>
  <si>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</si>
  <si>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</si>
  <si>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</si>
  <si>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</si>
  <si>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</si>
  <si>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</si>
  <si>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</si>
  <si>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</si>
  <si>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</si>
  <si>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</si>
  <si>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</si>
  <si>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</si>
  <si>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</si>
  <si>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</si>
  <si>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</si>
  <si>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</si>
  <si>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</si>
  <si>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</si>
  <si>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</si>
  <si>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</si>
  <si>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</si>
  <si>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</si>
  <si>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</si>
  <si>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</si>
  <si>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</si>
  <si>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</si>
  <si>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</si>
  <si>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</si>
  <si>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</si>
  <si>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</si>
  <si>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</si>
  <si>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</si>
  <si>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</si>
  <si>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</si>
  <si>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</si>
  <si>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</si>
  <si>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</si>
  <si>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</si>
  <si>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</si>
  <si>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</si>
  <si>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</si>
  <si>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</si>
  <si>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</si>
  <si>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</si>
  <si>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</si>
  <si>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</si>
  <si>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</si>
  <si>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</si>
  <si>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</si>
  <si>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</si>
  <si>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</si>
  <si>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</si>
  <si>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</si>
  <si>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</si>
  <si>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</si>
  <si>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</si>
  <si>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</si>
  <si>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</si>
  <si>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</si>
  <si>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</si>
  <si>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</si>
  <si>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</si>
  <si>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</si>
  <si>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</si>
  <si>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</si>
  <si>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</si>
  <si>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</si>
  <si>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</si>
  <si>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</si>
  <si>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</si>
  <si>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</si>
  <si>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</si>
  <si>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</si>
  <si>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</si>
  <si>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</si>
  <si>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</si>
  <si>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</si>
  <si>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</si>
  <si>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</si>
  <si>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</si>
  <si>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</si>
  <si>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</si>
  <si>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</si>
  <si>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</si>
  <si>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</si>
  <si>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</si>
  <si>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</si>
  <si>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</si>
  <si>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</si>
  <si>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</si>
  <si>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</si>
  <si>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</si>
  <si>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</si>
  <si>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</si>
  <si>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</si>
  <si>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</si>
  <si>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</si>
  <si>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</si>
  <si>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</si>
  <si>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</si>
  <si>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</si>
  <si>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</si>
  <si>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</si>
  <si>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</si>
  <si>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</si>
  <si>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</si>
  <si>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</si>
  <si>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</si>
  <si>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</si>
  <si>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</si>
  <si>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</si>
  <si>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</si>
  <si>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</si>
  <si>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</si>
  <si>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</si>
  <si>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</si>
  <si>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</si>
  <si>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</si>
  <si>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</si>
  <si>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</si>
  <si>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</si>
  <si>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</si>
  <si>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</si>
  <si>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</si>
  <si>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</si>
  <si>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</si>
  <si>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</si>
  <si>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</si>
  <si>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</si>
  <si>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</si>
  <si>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</si>
  <si>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</si>
  <si>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</si>
  <si>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</si>
  <si>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</si>
  <si>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</si>
  <si>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</si>
  <si>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</si>
  <si>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</si>
  <si>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</si>
  <si>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</si>
  <si>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</si>
  <si>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</si>
  <si>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</si>
  <si>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</si>
  <si>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</si>
  <si>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</si>
  <si>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</si>
  <si>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</si>
  <si>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</si>
  <si>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</si>
  <si>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</si>
  <si>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</si>
  <si>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</si>
  <si>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</si>
  <si>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</si>
  <si>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</si>
  <si>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</si>
  <si>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</si>
  <si>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</si>
  <si>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</si>
  <si>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</si>
  <si>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</si>
  <si>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</si>
  <si>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</si>
  <si>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</si>
  <si>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</si>
  <si>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</si>
  <si>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</si>
  <si>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</si>
  <si>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</si>
  <si>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</si>
  <si>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</si>
  <si>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</si>
  <si>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</si>
  <si>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</si>
  <si>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</si>
  <si>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</si>
  <si>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</si>
  <si>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</si>
  <si>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</si>
  <si>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</si>
  <si>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</si>
  <si>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</si>
  <si>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</si>
  <si>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</si>
  <si>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</si>
  <si>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</si>
  <si>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</si>
  <si>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</si>
  <si>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</si>
  <si>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</si>
  <si>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</si>
  <si>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</si>
  <si>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</si>
  <si>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</si>
  <si>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</si>
  <si>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</si>
  <si>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</si>
  <si>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</si>
  <si>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</si>
  <si>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</si>
  <si>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</si>
  <si>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</si>
  <si>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</si>
  <si>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</si>
  <si>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</si>
  <si>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</si>
  <si>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</si>
  <si>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</si>
  <si>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</si>
  <si>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</si>
  <si>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</si>
  <si>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</si>
  <si>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</si>
  <si>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</si>
  <si>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</si>
  <si>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</si>
  <si>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</si>
  <si>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</si>
  <si>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</si>
  <si>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</si>
  <si>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</si>
  <si>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</si>
  <si>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</si>
  <si>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</si>
  <si>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</si>
  <si>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</si>
  <si>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</si>
  <si>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</si>
  <si>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</si>
  <si>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</si>
  <si>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</si>
  <si>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</si>
  <si>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</si>
  <si>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</si>
  <si>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</si>
  <si>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</si>
  <si>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</si>
  <si>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</si>
  <si>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</si>
  <si>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</si>
  <si>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</si>
  <si>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</si>
  <si>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</si>
  <si>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</si>
  <si>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</si>
  <si>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</si>
  <si>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</si>
  <si>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</si>
  <si>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</si>
  <si>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</si>
  <si>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</si>
  <si>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</si>
  <si>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</si>
  <si>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</si>
  <si>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</si>
  <si>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</si>
  <si>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</si>
  <si>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</si>
  <si>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</si>
  <si>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</si>
  <si>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</si>
  <si>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</si>
  <si>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</si>
  <si>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</si>
  <si>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</si>
  <si>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</si>
  <si>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</si>
  <si>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</si>
  <si>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</si>
  <si>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</si>
  <si>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</si>
  <si>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</si>
  <si>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</si>
  <si>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</si>
  <si>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</si>
  <si>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</si>
  <si>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</si>
  <si>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</si>
  <si>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</si>
  <si>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</si>
  <si>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</si>
  <si>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</si>
  <si>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</si>
  <si>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</si>
  <si>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</si>
  <si>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</si>
  <si>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</si>
  <si>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</si>
  <si>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</si>
  <si>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</si>
  <si>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</si>
  <si>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</si>
  <si>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</si>
  <si>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</si>
  <si>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</si>
  <si>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</si>
  <si>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</si>
  <si>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</si>
  <si>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</si>
  <si>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</si>
  <si>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</si>
  <si>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</si>
  <si>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</si>
  <si>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</si>
  <si>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</si>
  <si>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</si>
  <si>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</si>
  <si>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</si>
  <si>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</si>
  <si>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</si>
  <si>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</si>
  <si>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</si>
  <si>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</si>
  <si>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</si>
  <si>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</si>
  <si>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</si>
  <si>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</si>
  <si>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</si>
  <si>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</si>
  <si>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</si>
  <si>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</si>
  <si>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</si>
  <si>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</si>
  <si>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</si>
  <si>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</si>
  <si>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</si>
  <si>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</si>
  <si>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</si>
  <si>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</si>
  <si>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</si>
  <si>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</si>
  <si>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</si>
  <si>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</si>
  <si>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</si>
  <si>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</si>
  <si>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</si>
  <si>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</si>
  <si>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</si>
  <si>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</si>
  <si>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</si>
  <si>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</si>
  <si>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</si>
  <si>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</si>
  <si>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</si>
  <si>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</si>
  <si>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</si>
  <si>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</si>
  <si>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</si>
  <si>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</si>
  <si>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</si>
  <si>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</si>
  <si>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</si>
  <si>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</si>
  <si>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</si>
  <si>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</si>
  <si>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</si>
  <si>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</si>
  <si>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</si>
  <si>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</si>
  <si>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</si>
  <si>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</si>
  <si>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</si>
  <si>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</si>
  <si>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</si>
  <si>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</si>
  <si>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</si>
  <si>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</si>
  <si>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</si>
  <si>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</si>
  <si>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</si>
  <si>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</si>
  <si>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</si>
  <si>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</si>
  <si>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</si>
  <si>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</si>
  <si>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</si>
  <si>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</si>
  <si>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</si>
  <si>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</si>
  <si>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</si>
  <si>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</si>
  <si>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</si>
  <si>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</si>
  <si>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</si>
  <si>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</si>
  <si>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</si>
  <si>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</si>
  <si>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</si>
  <si>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</si>
  <si>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</si>
  <si>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</si>
  <si>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</si>
  <si>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</si>
  <si>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</si>
  <si>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</si>
  <si>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</si>
  <si>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</si>
  <si>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</si>
  <si>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</si>
  <si>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</si>
  <si>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</si>
  <si>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</si>
  <si>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</si>
  <si>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</si>
  <si>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</si>
  <si>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</si>
  <si>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</si>
  <si>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</si>
  <si>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</si>
  <si>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</si>
  <si>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</si>
  <si>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</si>
  <si>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</si>
  <si>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</si>
  <si>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</si>
  <si>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</si>
  <si>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</si>
  <si>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</si>
  <si>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</si>
  <si>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</si>
  <si>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</si>
  <si>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</si>
  <si>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</si>
  <si>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</si>
  <si>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</si>
  <si>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</si>
  <si>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</si>
  <si>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</si>
  <si>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</si>
  <si>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</si>
  <si>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</si>
  <si>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</si>
  <si>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</si>
  <si>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</si>
  <si>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</si>
  <si>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</si>
  <si>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</si>
  <si>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</si>
  <si>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</si>
  <si>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</si>
  <si>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</si>
  <si>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</si>
  <si>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</si>
  <si>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</si>
  <si>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</si>
  <si>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</si>
  <si>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</si>
  <si>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</si>
  <si>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</si>
  <si>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</si>
  <si>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</si>
  <si>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</si>
  <si>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</si>
  <si>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</si>
  <si>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</si>
  <si>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</si>
  <si>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</si>
  <si>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</si>
  <si>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</si>
  <si>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</si>
  <si>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</si>
  <si>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</si>
  <si>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</si>
  <si>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</si>
  <si>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</si>
  <si>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</si>
  <si>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</si>
  <si>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</si>
  <si>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</si>
  <si>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</si>
  <si>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</si>
  <si>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</si>
  <si>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</si>
  <si>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</si>
  <si>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</si>
  <si>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</si>
  <si>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</si>
  <si>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</si>
  <si>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</si>
  <si>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</si>
  <si>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</si>
  <si>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</si>
  <si>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</si>
  <si>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</si>
  <si>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</si>
  <si>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</si>
  <si>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</si>
  <si>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</si>
  <si>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</si>
  <si>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</si>
  <si>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</si>
  <si>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</si>
  <si>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</si>
  <si>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</si>
  <si>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</si>
  <si>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</si>
  <si>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</si>
  <si>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</si>
  <si>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</si>
  <si>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</si>
  <si>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</si>
  <si>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</si>
  <si>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</si>
  <si>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</si>
  <si>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</si>
  <si>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</si>
  <si>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</si>
  <si>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</si>
  <si>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</si>
  <si>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</si>
  <si>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</si>
  <si>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</si>
  <si>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</si>
  <si>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</si>
  <si>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</si>
  <si>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</si>
  <si>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</si>
  <si>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</si>
  <si>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</si>
  <si>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</si>
  <si>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</si>
  <si>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</si>
  <si>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</si>
  <si>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</si>
  <si>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</si>
  <si>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</si>
  <si>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</si>
  <si>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</si>
  <si>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</si>
  <si>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</si>
  <si>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</si>
  <si>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</si>
  <si>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</si>
  <si>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</si>
  <si>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</si>
  <si>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</si>
  <si>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</si>
  <si>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</si>
  <si>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</si>
  <si>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</si>
  <si>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</si>
  <si>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</si>
  <si>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</si>
  <si>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</si>
  <si>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</si>
  <si>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</si>
  <si>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</si>
  <si>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</si>
  <si>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</si>
  <si>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</si>
  <si>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</si>
  <si>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</si>
  <si>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</si>
  <si>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</si>
  <si>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</si>
  <si>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</si>
  <si>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</si>
  <si>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</si>
  <si>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</si>
  <si>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</si>
  <si>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</si>
  <si>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</si>
  <si>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</si>
  <si>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</si>
  <si>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</si>
  <si>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</si>
  <si>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</si>
  <si>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</si>
  <si>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</si>
  <si>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</si>
  <si>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</si>
  <si>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</si>
  <si>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</si>
  <si>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</si>
  <si>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</si>
  <si>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</si>
  <si>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</si>
  <si>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</si>
  <si>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</si>
  <si>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</si>
  <si>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</si>
  <si>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</si>
  <si>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</si>
  <si>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</si>
  <si>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</si>
  <si>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</si>
  <si>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</si>
  <si>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</si>
  <si>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</si>
  <si>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</si>
  <si>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</si>
  <si>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</si>
  <si>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</si>
  <si>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</si>
  <si>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</si>
  <si>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</si>
  <si>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</si>
  <si>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</si>
  <si>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</si>
  <si>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</si>
  <si>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</si>
  <si>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</si>
  <si>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</si>
  <si>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</si>
  <si>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</si>
  <si>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</si>
  <si>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</si>
  <si>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</si>
  <si>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</si>
  <si>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</si>
  <si>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</si>
  <si>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</si>
  <si>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</si>
  <si>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</si>
  <si>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</si>
  <si>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</si>
  <si>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</si>
  <si>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</si>
  <si>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</si>
  <si>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</si>
  <si>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</si>
  <si>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</si>
  <si>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</si>
  <si>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</si>
  <si>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</si>
  <si>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</si>
  <si>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</si>
  <si>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</si>
  <si>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</si>
  <si>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</si>
  <si>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</si>
  <si>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</si>
  <si>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</si>
  <si>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</si>
  <si>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</si>
  <si>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</si>
  <si>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</si>
  <si>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</si>
  <si>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</si>
  <si>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</si>
  <si>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</si>
  <si>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</si>
  <si>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</si>
  <si>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</si>
  <si>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</si>
  <si>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</si>
  <si>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</si>
  <si>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</si>
  <si>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</si>
  <si>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</si>
  <si>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</si>
  <si>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</si>
  <si>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</si>
  <si>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</si>
  <si>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</si>
  <si>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</si>
  <si>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</si>
  <si>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</si>
  <si>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</si>
  <si>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</si>
  <si>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</si>
  <si>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</si>
  <si>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</si>
  <si>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</si>
  <si>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</si>
  <si>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</si>
  <si>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</si>
  <si>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</si>
  <si>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</si>
  <si>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</si>
  <si>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</si>
  <si>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</si>
  <si>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</si>
  <si>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</si>
  <si>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</si>
  <si>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</si>
  <si>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</si>
  <si>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</si>
  <si>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</si>
  <si>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</si>
  <si>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</si>
  <si>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</si>
  <si>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</si>
  <si>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</si>
  <si>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</si>
  <si>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</si>
  <si>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</si>
  <si>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</si>
  <si>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</si>
  <si>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</si>
  <si>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</si>
  <si>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</si>
  <si>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</si>
  <si>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</si>
  <si>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</si>
  <si>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</si>
  <si>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</si>
  <si>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</si>
  <si>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</si>
  <si>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</si>
  <si>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</si>
  <si>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</si>
  <si>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</si>
  <si>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</si>
  <si>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</si>
  <si>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</si>
  <si>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</si>
  <si>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</si>
  <si>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</si>
  <si>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</si>
  <si>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</si>
  <si>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</si>
  <si>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</si>
  <si>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</si>
  <si>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</si>
  <si>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</si>
  <si>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</si>
  <si>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</si>
  <si>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</si>
  <si>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</si>
  <si>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</si>
  <si>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</si>
  <si>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</si>
  <si>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</si>
  <si>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</si>
  <si>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</si>
  <si>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</si>
  <si>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</si>
  <si>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</si>
  <si>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</si>
  <si>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</si>
  <si>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</si>
  <si>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</si>
  <si>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</si>
  <si>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</si>
  <si>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</si>
  <si>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</si>
  <si>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</si>
  <si>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</si>
  <si>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</si>
  <si>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</si>
  <si>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</si>
  <si>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</si>
  <si>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</si>
  <si>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</si>
  <si>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</si>
  <si>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</si>
  <si>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</si>
  <si>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</si>
  <si>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</si>
  <si>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</si>
  <si>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</si>
  <si>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</si>
  <si>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</si>
  <si>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</si>
  <si>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</si>
  <si>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</si>
  <si>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</si>
  <si>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</si>
  <si>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</si>
  <si>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</si>
  <si>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</si>
  <si>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</si>
  <si>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</si>
  <si>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</si>
  <si>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</si>
  <si>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</si>
  <si>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</si>
  <si>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</si>
  <si>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</si>
  <si>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</si>
  <si>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</si>
  <si>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</si>
  <si>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</si>
  <si>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</si>
  <si>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</si>
  <si>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</si>
  <si>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</si>
  <si>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</si>
  <si>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</si>
  <si>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</si>
  <si>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</si>
  <si>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</si>
  <si>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</si>
  <si>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</si>
  <si>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</si>
  <si>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</si>
  <si>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</si>
  <si>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</si>
  <si>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</si>
  <si>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</si>
  <si>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</si>
  <si>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</si>
  <si>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</si>
  <si>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</si>
  <si>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</si>
  <si>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</si>
  <si>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</si>
  <si>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</si>
  <si>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</si>
  <si>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</si>
  <si>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</si>
  <si>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</si>
  <si>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</si>
  <si>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</si>
  <si>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</si>
  <si>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</si>
  <si>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</si>
  <si>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</si>
  <si>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</si>
  <si>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</si>
  <si>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</si>
  <si>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</si>
  <si>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</si>
  <si>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</si>
  <si>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</si>
  <si>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</si>
  <si>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</si>
  <si>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</si>
  <si>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</si>
  <si>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</si>
  <si>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</si>
  <si>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</si>
  <si>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</si>
  <si>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</si>
  <si>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</si>
  <si>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</si>
  <si>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</si>
  <si>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</si>
  <si>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</si>
  <si>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</si>
  <si>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</si>
  <si>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</si>
  <si>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</si>
  <si>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</si>
  <si>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</si>
  <si>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</si>
  <si>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</si>
  <si>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</si>
  <si>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</si>
  <si>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</si>
  <si>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</si>
  <si>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</si>
  <si>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</si>
  <si>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</si>
  <si>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</si>
  <si>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</si>
  <si>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</si>
  <si>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</si>
  <si>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</si>
  <si>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</si>
  <si>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</si>
  <si>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</si>
  <si>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</si>
  <si>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</si>
  <si>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</si>
  <si>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</si>
  <si>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</si>
  <si>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</si>
  <si>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</si>
  <si>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</si>
  <si>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</si>
  <si>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</si>
  <si>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</si>
  <si>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</si>
  <si>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</si>
  <si>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</si>
  <si>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</si>
  <si>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</si>
  <si>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</si>
  <si>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</si>
  <si>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</si>
  <si>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</si>
  <si>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</si>
  <si>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</si>
  <si>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</si>
  <si>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</si>
  <si>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</si>
  <si>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</si>
  <si>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</si>
  <si>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</si>
  <si>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</si>
  <si>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</si>
  <si>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</si>
  <si>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</si>
  <si>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</si>
  <si>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</si>
  <si>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</si>
  <si>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</si>
  <si>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</si>
  <si>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</si>
  <si>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</si>
  <si>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</si>
  <si>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</si>
  <si>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</si>
  <si>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</si>
  <si>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</si>
  <si>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</si>
  <si>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</si>
  <si>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</si>
  <si>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</si>
  <si>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</si>
  <si>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</si>
  <si>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</si>
  <si>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</si>
  <si>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</si>
  <si>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</si>
  <si>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</si>
  <si>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</si>
  <si>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</si>
  <si>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</si>
  <si>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</si>
  <si>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</si>
  <si>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</si>
  <si>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</si>
  <si>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</si>
  <si>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</si>
  <si>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</si>
  <si>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</si>
  <si>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</si>
  <si>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</si>
  <si>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</si>
  <si>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</si>
  <si>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</si>
  <si>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</si>
  <si>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</si>
  <si>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</si>
  <si>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</si>
  <si>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</si>
  <si>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</si>
  <si>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</si>
  <si>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</si>
  <si>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</si>
  <si>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</si>
  <si>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</si>
  <si>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</si>
  <si>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</si>
  <si>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</si>
  <si>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</si>
  <si>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</si>
  <si>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</si>
  <si>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</si>
  <si>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</si>
  <si>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</si>
  <si>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</si>
  <si>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</si>
  <si>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</si>
  <si>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</si>
  <si>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</si>
  <si>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</si>
  <si>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</si>
  <si>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</si>
  <si>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</si>
  <si>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</si>
  <si>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</si>
  <si>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</si>
  <si>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</si>
  <si>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</si>
  <si>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</si>
  <si>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</si>
  <si>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</si>
  <si>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</si>
  <si>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</si>
  <si>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</si>
  <si>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</si>
  <si>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</si>
  <si>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</si>
  <si>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</si>
  <si>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</si>
  <si>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</si>
  <si>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</si>
  <si>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</si>
  <si>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</si>
  <si>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</si>
  <si>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</si>
  <si>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</si>
  <si>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</si>
  <si>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</si>
  <si>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</si>
  <si>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</si>
  <si>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</si>
  <si>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</si>
  <si>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</si>
  <si>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</si>
  <si>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</si>
  <si>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</si>
  <si>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</si>
  <si>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</si>
  <si>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</si>
  <si>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</si>
  <si>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</si>
  <si>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</si>
  <si>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</si>
  <si>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</si>
  <si>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</si>
  <si>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</si>
  <si>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</si>
  <si>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</si>
  <si>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</si>
  <si>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</si>
  <si>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</si>
  <si>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</si>
  <si>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</si>
  <si>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</si>
  <si>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</si>
  <si>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</si>
  <si>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</si>
  <si>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</si>
  <si>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</si>
  <si>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</si>
  <si>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</si>
  <si>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</si>
  <si>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</si>
  <si>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</si>
  <si>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</si>
  <si>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</si>
  <si>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</si>
  <si>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</si>
  <si>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</si>
  <si>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</si>
  <si>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</si>
  <si>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</si>
  <si>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</si>
  <si>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</si>
  <si>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</si>
  <si>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</si>
  <si>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</si>
  <si>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</si>
  <si>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</si>
  <si>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</si>
  <si>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</si>
  <si>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</si>
  <si>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</si>
  <si>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</si>
  <si>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</si>
  <si>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</si>
  <si>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</si>
  <si>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</si>
  <si>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</si>
  <si>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</si>
  <si>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</si>
  <si>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</si>
  <si>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</si>
  <si>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</si>
  <si>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</si>
  <si>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</si>
  <si>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</si>
  <si>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</si>
  <si>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</si>
  <si>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</si>
  <si>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</si>
  <si>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</si>
  <si>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</si>
  <si>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</si>
  <si>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</si>
  <si>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</si>
  <si>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</si>
  <si>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</si>
  <si>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</si>
  <si>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</si>
  <si>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</si>
  <si>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</si>
  <si>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</si>
  <si>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</si>
  <si>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</si>
  <si>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</si>
  <si>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</si>
  <si>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</si>
  <si>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</si>
  <si>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</si>
  <si>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</si>
  <si>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</si>
  <si>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</si>
  <si>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</si>
  <si>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</si>
  <si>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</si>
  <si>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</si>
  <si>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</si>
  <si>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</si>
  <si>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</si>
  <si>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</si>
  <si>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</si>
  <si>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</si>
  <si>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</si>
  <si>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</si>
  <si>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</si>
  <si>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</si>
  <si>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</si>
  <si>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</si>
  <si>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</si>
  <si>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</si>
  <si>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</si>
  <si>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</si>
  <si>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</si>
  <si>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</si>
  <si>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</si>
  <si>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</si>
  <si>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</si>
  <si>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</si>
  <si>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</si>
  <si>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</si>
  <si>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</si>
  <si>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</si>
  <si>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</si>
  <si>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</si>
  <si>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</si>
  <si>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</si>
  <si>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</si>
  <si>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</si>
  <si>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</si>
  <si>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</si>
  <si>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</si>
  <si>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</si>
  <si>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</si>
  <si>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</si>
  <si>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</si>
  <si>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</si>
  <si>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</si>
  <si>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</si>
  <si>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</si>
  <si>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</si>
  <si>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</si>
  <si>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</si>
  <si>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</si>
  <si>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</si>
  <si>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</si>
  <si>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</si>
  <si>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</si>
  <si>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</si>
  <si>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</si>
  <si>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</si>
  <si>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</si>
  <si>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</si>
  <si>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</si>
  <si>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</si>
  <si>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</si>
  <si>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</si>
  <si>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</si>
  <si>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</si>
  <si>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</si>
  <si>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</si>
  <si>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</si>
  <si>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</si>
  <si>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</si>
  <si>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</si>
  <si>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</si>
  <si>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</si>
  <si>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</si>
  <si>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</si>
  <si>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</si>
  <si>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</si>
  <si>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</si>
  <si>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</si>
  <si>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</si>
  <si>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</si>
  <si>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</si>
  <si>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</si>
  <si>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</si>
  <si>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</si>
  <si>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</si>
  <si>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</si>
  <si>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</si>
  <si>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</si>
  <si>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</si>
  <si>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</si>
  <si>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</si>
  <si>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</si>
  <si>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</si>
  <si>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</si>
  <si>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</si>
  <si>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</si>
  <si>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</si>
  <si>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</si>
  <si>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</si>
  <si>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</si>
  <si>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</si>
  <si>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</si>
  <si>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</si>
  <si>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</si>
  <si>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</si>
  <si>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</si>
  <si>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</si>
  <si>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</si>
  <si>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</si>
  <si>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</si>
  <si>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</si>
  <si>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</si>
  <si>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</si>
  <si>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</si>
  <si>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</si>
  <si>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</si>
  <si>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</si>
  <si>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</si>
  <si>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</si>
  <si>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</si>
  <si>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</si>
  <si>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</si>
  <si>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</si>
  <si>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</si>
  <si>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</si>
  <si>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</si>
  <si>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</si>
  <si>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</si>
  <si>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</si>
  <si>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</si>
  <si>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</si>
  <si>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</si>
  <si>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</si>
  <si>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</si>
  <si>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</si>
  <si>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</si>
  <si>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</si>
  <si>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</si>
  <si>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</si>
  <si>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</si>
  <si>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</si>
  <si>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</si>
  <si>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</si>
  <si>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</si>
  <si>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</si>
  <si>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</si>
  <si>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</si>
  <si>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</si>
  <si>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</si>
  <si>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</si>
  <si>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</si>
  <si>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</si>
  <si>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</si>
  <si>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</si>
  <si>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</si>
  <si>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</si>
  <si>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</si>
  <si>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</si>
  <si>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</si>
  <si>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</si>
  <si>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</si>
  <si>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</si>
  <si>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</si>
  <si>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</si>
  <si>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</si>
  <si>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</si>
  <si>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</si>
  <si>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</si>
  <si>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</si>
  <si>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</si>
  <si>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</si>
  <si>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</si>
  <si>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</si>
  <si>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</si>
  <si>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</si>
  <si>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</si>
  <si>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</si>
  <si>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</si>
  <si>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</si>
  <si>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</si>
  <si>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</si>
  <si>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</si>
  <si>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</si>
  <si>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</si>
  <si>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</si>
  <si>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</si>
  <si>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</si>
  <si>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</si>
  <si>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</si>
  <si>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</si>
  <si>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</si>
  <si>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</si>
  <si>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</si>
  <si>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</si>
  <si>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</si>
  <si>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</si>
  <si>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</si>
  <si>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</si>
  <si>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</si>
  <si>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</si>
  <si>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</si>
  <si>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</si>
  <si>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</si>
  <si>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</si>
  <si>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</si>
  <si>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</si>
  <si>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</si>
  <si>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</si>
  <si>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</si>
  <si>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</si>
  <si>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</si>
  <si>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</si>
  <si>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</si>
  <si>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</si>
  <si>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</si>
  <si>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</si>
  <si>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</si>
  <si>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</si>
  <si>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</si>
  <si>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</si>
  <si>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</si>
  <si>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</si>
  <si>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</si>
  <si>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</si>
  <si>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</si>
  <si>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</si>
  <si>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</si>
  <si>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</si>
  <si>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</si>
  <si>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</si>
  <si>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</si>
  <si>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</si>
  <si>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</si>
  <si>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</si>
  <si>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</si>
  <si>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</si>
  <si>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</si>
  <si>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</si>
  <si>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</si>
  <si>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</si>
  <si>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</si>
  <si>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</si>
  <si>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</si>
  <si>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</si>
  <si>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</si>
  <si>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</si>
  <si>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</si>
  <si>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</si>
  <si>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</si>
  <si>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</si>
  <si>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</si>
  <si>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</si>
  <si>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</si>
  <si>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</si>
  <si>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</si>
  <si>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</si>
  <si>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</si>
  <si>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</si>
  <si>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</si>
  <si>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</si>
  <si>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</si>
  <si>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</si>
  <si>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</si>
  <si>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</si>
  <si>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</si>
  <si>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</si>
  <si>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</si>
  <si>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</si>
  <si>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</si>
  <si>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</si>
  <si>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</si>
  <si>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</si>
  <si>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</si>
  <si>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</si>
  <si>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</si>
  <si>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</si>
  <si>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</si>
  <si>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</si>
  <si>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</si>
  <si>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</si>
  <si>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</si>
  <si>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</si>
  <si>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</si>
  <si>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</si>
  <si>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</si>
  <si>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</si>
  <si>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</si>
  <si>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</si>
  <si>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</si>
  <si>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</si>
  <si>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</si>
  <si>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</si>
  <si>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</si>
  <si>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</si>
  <si>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</si>
  <si>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</si>
  <si>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</si>
  <si>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</si>
  <si>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</si>
  <si>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</si>
  <si>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</si>
  <si>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</si>
  <si>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</si>
  <si>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</si>
  <si>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</si>
  <si>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</si>
  <si>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</si>
  <si>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</si>
  <si>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</si>
  <si>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</si>
  <si>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</si>
  <si>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</si>
  <si>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</si>
  <si>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</si>
  <si>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</si>
  <si>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</si>
  <si>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</si>
  <si>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</si>
  <si>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</si>
  <si>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</si>
  <si>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</si>
  <si>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</si>
  <si>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</si>
  <si>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</si>
  <si>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</si>
  <si>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</si>
  <si>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</si>
  <si>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</si>
  <si>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</si>
  <si>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</si>
  <si>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</si>
  <si>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</si>
  <si>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</si>
  <si>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</si>
  <si>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</si>
  <si>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</si>
  <si>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</si>
  <si>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</si>
  <si>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</si>
  <si>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</si>
  <si>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</si>
  <si>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</si>
  <si>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</si>
  <si>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</si>
  <si>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</si>
  <si>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</si>
  <si>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</si>
  <si>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</si>
  <si>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</si>
  <si>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</si>
  <si>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</si>
  <si>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</si>
  <si>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</si>
  <si>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</si>
  <si>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</si>
  <si>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</si>
  <si>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</si>
  <si>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</si>
  <si>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</si>
  <si>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</si>
  <si>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</si>
  <si>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</si>
  <si>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</si>
  <si>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</si>
  <si>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</si>
  <si>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</si>
  <si>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</si>
  <si>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</si>
  <si>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</si>
  <si>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</si>
  <si>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</si>
  <si>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</si>
  <si>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</si>
  <si>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</si>
  <si>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</si>
  <si>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</si>
  <si>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</si>
  <si>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</si>
  <si>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</si>
  <si>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</si>
  <si>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</si>
  <si>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</si>
  <si>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</si>
  <si>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</si>
  <si>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</si>
  <si>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</si>
  <si>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</si>
  <si>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</si>
  <si>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</si>
  <si>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</si>
  <si>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</si>
  <si>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</si>
  <si>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</si>
  <si>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</si>
  <si>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</si>
  <si>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</si>
  <si>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</si>
  <si>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</si>
  <si>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</si>
  <si>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</si>
  <si>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</si>
  <si>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</si>
  <si>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</si>
  <si>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</si>
  <si>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</si>
  <si>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</si>
  <si>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</si>
  <si>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</si>
  <si>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</si>
  <si>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</si>
  <si>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</si>
  <si>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</si>
  <si>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</si>
  <si>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</si>
  <si>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</si>
  <si>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</si>
  <si>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</si>
  <si>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</si>
  <si>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</si>
  <si>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</si>
  <si>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</si>
  <si>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</si>
  <si>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</si>
  <si>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</si>
  <si>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</si>
  <si>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</si>
  <si>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</si>
  <si>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</si>
  <si>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</si>
  <si>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</si>
  <si>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</si>
  <si>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</si>
  <si>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</si>
  <si>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</si>
  <si>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</si>
  <si>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</si>
  <si>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</si>
  <si>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</si>
  <si>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</si>
  <si>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</si>
  <si>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</si>
  <si>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</si>
  <si>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</si>
  <si>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</si>
  <si>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</si>
  <si>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</si>
  <si>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</si>
  <si>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</si>
  <si>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</si>
  <si>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</si>
  <si>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</si>
  <si>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</si>
  <si>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</si>
  <si>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</si>
  <si>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</si>
  <si>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</si>
  <si>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</si>
  <si>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</si>
  <si>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</si>
  <si>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</si>
  <si>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</si>
  <si>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</si>
  <si>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</si>
  <si>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</si>
  <si>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</si>
  <si>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</si>
  <si>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</si>
  <si>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</si>
  <si>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</si>
  <si>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</si>
  <si>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</si>
  <si>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</si>
  <si>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</si>
  <si>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</si>
  <si>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</si>
  <si>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</si>
  <si>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</si>
  <si>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</si>
  <si>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</si>
  <si>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</si>
  <si>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</si>
  <si>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</si>
  <si>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</si>
  <si>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</si>
  <si>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</si>
  <si>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</si>
  <si>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</si>
  <si>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</si>
  <si>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</si>
  <si>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</si>
  <si>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</si>
  <si>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</si>
  <si>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</si>
  <si>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</si>
  <si>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</si>
  <si>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</si>
  <si>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</si>
  <si>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</si>
  <si>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</si>
  <si>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</si>
  <si>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</si>
  <si>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</si>
  <si>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</si>
  <si>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</si>
  <si>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</si>
  <si>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</si>
  <si>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</si>
  <si>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</si>
  <si>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</si>
  <si>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</si>
  <si>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</si>
  <si>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</si>
  <si>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</si>
  <si>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</si>
  <si>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</si>
  <si>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</si>
  <si>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</si>
  <si>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</si>
  <si>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</si>
  <si>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</si>
  <si>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</si>
  <si>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</si>
  <si>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</si>
  <si>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</si>
  <si>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</si>
  <si>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</si>
  <si>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</si>
  <si>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</si>
  <si>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</si>
  <si>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</si>
  <si>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</si>
  <si>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</si>
  <si>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</si>
  <si>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</si>
  <si>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</si>
  <si>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</si>
  <si>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</si>
  <si>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</si>
  <si>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</si>
  <si>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</si>
  <si>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</si>
  <si>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</si>
  <si>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</si>
  <si>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</si>
  <si>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</si>
  <si>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</si>
  <si>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</si>
  <si>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</si>
  <si>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</si>
  <si>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</si>
  <si>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</si>
  <si>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</si>
  <si>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</si>
  <si>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</si>
  <si>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</si>
  <si>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</si>
  <si>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</si>
  <si>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</si>
  <si>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</si>
  <si>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</si>
  <si>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</si>
  <si>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</si>
  <si>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</si>
  <si>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</si>
  <si>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</si>
  <si>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</si>
  <si>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</si>
  <si>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</si>
  <si>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</si>
  <si>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</si>
  <si>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</si>
  <si>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</si>
  <si>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</si>
  <si>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</si>
  <si>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</si>
  <si>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</si>
  <si>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</si>
  <si>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</si>
  <si>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</si>
  <si>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</si>
  <si>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</si>
  <si>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</si>
  <si>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</si>
  <si>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</si>
  <si>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</si>
  <si>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</si>
  <si>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</si>
  <si>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</si>
  <si>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</si>
  <si>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</si>
  <si>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</si>
  <si>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</si>
  <si>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</si>
  <si>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</si>
  <si>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</si>
  <si>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</si>
  <si>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</si>
  <si>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</si>
  <si>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</si>
  <si>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</si>
  <si>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</si>
  <si>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</si>
  <si>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</si>
  <si>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</si>
  <si>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</si>
  <si>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</si>
  <si>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</si>
  <si>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</si>
  <si>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</si>
  <si>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</si>
  <si>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</si>
  <si>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</si>
  <si>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</si>
  <si>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</si>
  <si>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</si>
  <si>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</si>
  <si>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</si>
  <si>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</si>
  <si>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</si>
  <si>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</si>
  <si>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</si>
  <si>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</si>
  <si>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</si>
  <si>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</si>
  <si>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</si>
  <si>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</si>
  <si>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</si>
  <si>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</si>
  <si>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</si>
  <si>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</si>
  <si>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</si>
  <si>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</si>
  <si>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</si>
  <si>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</si>
  <si>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</si>
  <si>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</si>
  <si>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</si>
  <si>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</si>
  <si>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</si>
  <si>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</si>
  <si>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</si>
  <si>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</si>
  <si>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</si>
  <si>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</si>
  <si>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</si>
  <si>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</si>
  <si>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</si>
  <si>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</si>
  <si>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</si>
  <si>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</si>
  <si>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</si>
  <si>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</si>
  <si>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</si>
  <si>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</si>
  <si>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</si>
  <si>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</si>
  <si>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</si>
  <si>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</si>
  <si>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</si>
  <si>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</si>
  <si>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</si>
  <si>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</si>
  <si>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</si>
  <si>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</si>
  <si>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</si>
  <si>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</si>
  <si>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</si>
  <si>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</si>
  <si>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</si>
  <si>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</si>
  <si>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</si>
  <si>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</si>
  <si>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</si>
  <si>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</si>
  <si>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</si>
  <si>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</si>
  <si>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</si>
  <si>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</si>
  <si>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</si>
  <si>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</si>
  <si>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</si>
  <si>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</si>
  <si>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</si>
  <si>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</si>
  <si>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</si>
  <si>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</si>
  <si>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</si>
  <si>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</si>
  <si>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</si>
  <si>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</si>
  <si>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</si>
  <si>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</si>
  <si>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</si>
  <si>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</si>
  <si>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</si>
  <si>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</si>
  <si>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</si>
  <si>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</si>
  <si>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</si>
  <si>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</si>
  <si>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</si>
  <si>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</si>
  <si>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</si>
  <si>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</si>
  <si>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</si>
  <si>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</si>
  <si>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</si>
  <si>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</si>
  <si>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</si>
  <si>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</si>
  <si>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</si>
  <si>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</si>
  <si>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</si>
  <si>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</si>
  <si>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</si>
  <si>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</si>
  <si>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</si>
  <si>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</si>
  <si>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</si>
  <si>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</si>
  <si>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</si>
  <si>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</si>
  <si>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</si>
  <si>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</si>
  <si>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</si>
  <si>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</si>
  <si>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</si>
  <si>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</si>
  <si>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</si>
  <si>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</si>
  <si>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</si>
  <si>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</si>
  <si>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</si>
  <si>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</si>
  <si>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</si>
  <si>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</si>
  <si>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</si>
  <si>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</si>
  <si>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</si>
  <si>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</si>
  <si>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</si>
  <si>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</si>
  <si>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</si>
  <si>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</si>
  <si>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</si>
  <si>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</si>
  <si>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</si>
  <si>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</si>
  <si>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</si>
  <si>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</si>
  <si>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</si>
  <si>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</si>
  <si>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</si>
  <si>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</si>
  <si>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</si>
  <si>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</si>
  <si>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</si>
  <si>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</si>
  <si>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</si>
  <si>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</si>
  <si>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</si>
  <si>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</si>
  <si>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</si>
  <si>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</si>
  <si>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</si>
  <si>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</si>
  <si>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</si>
  <si>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</si>
  <si>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</si>
  <si>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</si>
  <si>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</si>
  <si>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</si>
  <si>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</si>
  <si>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</si>
  <si>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</si>
  <si>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</si>
  <si>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</si>
  <si>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</si>
  <si>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</si>
  <si>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</si>
  <si>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</si>
  <si>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</si>
  <si>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</si>
  <si>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</si>
  <si>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</si>
  <si>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</si>
  <si>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</si>
  <si>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</si>
  <si>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</si>
  <si>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</si>
  <si>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</si>
  <si>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</si>
  <si>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</si>
  <si>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</si>
  <si>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</si>
  <si>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</si>
  <si>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</si>
  <si>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</si>
  <si>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</si>
  <si>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</si>
  <si>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</si>
  <si>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</si>
  <si>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</si>
  <si>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</si>
  <si>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</si>
  <si>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</si>
  <si>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</si>
  <si>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</si>
  <si>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</si>
  <si>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</si>
  <si>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</si>
  <si>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</si>
  <si>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</si>
  <si>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</si>
  <si>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</si>
  <si>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</si>
  <si>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</si>
  <si>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</si>
  <si>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</si>
  <si>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</si>
  <si>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</si>
  <si>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</si>
  <si>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</si>
  <si>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</si>
  <si>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</si>
  <si>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</si>
  <si>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</si>
  <si>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</si>
  <si>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</si>
  <si>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</si>
  <si>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</si>
  <si>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</si>
  <si>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</si>
  <si>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</si>
  <si>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</si>
  <si>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</si>
  <si>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</si>
  <si>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</si>
  <si>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</si>
  <si>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</si>
  <si>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</si>
  <si>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</si>
  <si>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</si>
  <si>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</si>
  <si>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</si>
  <si>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</si>
  <si>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</si>
  <si>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</si>
  <si>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</si>
  <si>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</si>
  <si>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</si>
  <si>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</si>
  <si>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</si>
  <si>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</si>
  <si>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</si>
  <si>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</si>
  <si>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</si>
  <si>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</si>
  <si>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</si>
  <si>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</si>
  <si>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</si>
  <si>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</si>
  <si>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</si>
  <si>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</si>
  <si>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</si>
  <si>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</si>
  <si>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</si>
  <si>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</si>
  <si>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</si>
  <si>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</si>
  <si>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</si>
  <si>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</si>
  <si>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</si>
  <si>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</si>
  <si>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</si>
  <si>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</si>
  <si>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</si>
  <si>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</si>
  <si>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</si>
  <si>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</si>
  <si>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</si>
  <si>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</si>
  <si>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</si>
  <si>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</si>
  <si>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</si>
  <si>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</si>
  <si>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</si>
  <si>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</si>
  <si>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</si>
  <si>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</si>
  <si>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</si>
  <si>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</si>
  <si>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</si>
  <si>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</si>
  <si>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</si>
  <si>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</si>
  <si>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</si>
  <si>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</si>
  <si>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</si>
  <si>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</si>
  <si>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</si>
  <si>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</si>
  <si>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</si>
  <si>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</si>
  <si>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</si>
  <si>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</si>
  <si>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</si>
  <si>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</si>
  <si>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</si>
  <si>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</si>
  <si>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</si>
  <si>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</si>
  <si>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</si>
  <si>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</si>
  <si>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</si>
  <si>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</si>
  <si>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</si>
  <si>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</si>
  <si>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</si>
  <si>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</si>
  <si>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</si>
  <si>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</si>
  <si>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</si>
  <si>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</si>
  <si>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</si>
  <si>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</si>
  <si>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</si>
  <si>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</si>
  <si>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</si>
  <si>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</si>
  <si>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</si>
  <si>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</si>
  <si>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</si>
  <si>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</si>
  <si>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</si>
  <si>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</si>
  <si>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</si>
  <si>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</si>
  <si>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</si>
  <si>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</si>
  <si>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</si>
  <si>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</si>
  <si>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</si>
  <si>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</si>
  <si>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</si>
  <si>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</si>
  <si>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</si>
  <si>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</si>
  <si>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</si>
  <si>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</si>
  <si>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</si>
  <si>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</si>
  <si>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</si>
  <si>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</si>
  <si>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</si>
  <si>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</si>
  <si>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</si>
  <si>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</si>
  <si>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</si>
  <si>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</si>
  <si>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</si>
  <si>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</si>
  <si>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</si>
  <si>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</si>
  <si>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</si>
  <si>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</si>
  <si>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</si>
  <si>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</si>
  <si>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</si>
  <si>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</si>
  <si>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</si>
  <si>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</si>
  <si>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</si>
  <si>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</si>
  <si>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</si>
  <si>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</si>
  <si>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</si>
  <si>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</si>
  <si>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</si>
  <si>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</si>
  <si>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</si>
  <si>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</si>
  <si>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</si>
  <si>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</si>
  <si>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</si>
  <si>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</si>
  <si>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</si>
  <si>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</si>
  <si>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</si>
  <si>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</si>
  <si>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</si>
  <si>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</si>
  <si>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</si>
  <si>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</si>
  <si>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</si>
  <si>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</si>
  <si>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</si>
  <si>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</si>
  <si>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</si>
  <si>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</si>
  <si>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</si>
  <si>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</si>
  <si>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</si>
  <si>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</si>
  <si>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</si>
  <si>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</si>
  <si>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</si>
  <si>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</si>
  <si>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</si>
  <si>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</si>
  <si>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</si>
  <si>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</si>
  <si>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</si>
  <si>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</si>
  <si>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</si>
  <si>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</si>
  <si>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</si>
  <si>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</si>
  <si>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</si>
  <si>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</si>
  <si>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</si>
  <si>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</si>
  <si>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</si>
  <si>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</si>
  <si>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</si>
  <si>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</si>
  <si>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</si>
  <si>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</si>
  <si>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</si>
  <si>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</si>
  <si>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</si>
  <si>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</si>
  <si>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</si>
  <si>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</si>
  <si>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</si>
  <si>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</si>
  <si>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</si>
  <si>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</si>
  <si>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</si>
  <si>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</si>
  <si>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</si>
  <si>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</si>
  <si>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</si>
  <si>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</si>
  <si>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</si>
  <si>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</si>
  <si>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</si>
  <si>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</si>
  <si>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</si>
  <si>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</si>
  <si>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</si>
  <si>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</si>
  <si>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</si>
  <si>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</si>
  <si>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</si>
  <si>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</si>
  <si>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</si>
  <si>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</si>
  <si>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</si>
  <si>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</si>
  <si>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</si>
  <si>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</si>
  <si>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</si>
  <si>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</si>
  <si>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</si>
  <si>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</si>
  <si>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</si>
  <si>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</si>
  <si>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</si>
  <si>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</si>
  <si>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</si>
  <si>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</si>
  <si>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</si>
  <si>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</si>
  <si>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</si>
  <si>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</si>
  <si>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</si>
  <si>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</si>
  <si>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</si>
  <si>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</si>
  <si>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</si>
  <si>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</si>
  <si>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</si>
  <si>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</si>
  <si>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</si>
  <si>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</si>
  <si>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</si>
  <si>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</si>
  <si>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</si>
  <si>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</si>
  <si>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</si>
  <si>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</si>
  <si>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</si>
  <si>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</si>
  <si>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</si>
  <si>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</si>
  <si>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</si>
  <si>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</si>
  <si>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</si>
  <si>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</si>
  <si>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</si>
  <si>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</si>
  <si>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</si>
  <si>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</si>
  <si>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</si>
  <si>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</si>
  <si>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</si>
  <si>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</si>
  <si>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</si>
  <si>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</si>
  <si>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</si>
  <si>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</si>
  <si>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</si>
  <si>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</si>
  <si>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</si>
  <si>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</si>
  <si>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</si>
  <si>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</si>
  <si>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</si>
  <si>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</si>
  <si>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</si>
  <si>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</si>
  <si>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</si>
  <si>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</si>
  <si>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</si>
  <si>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</si>
  <si>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</si>
  <si>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</si>
  <si>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</si>
  <si>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</si>
  <si>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</si>
  <si>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</si>
  <si>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</si>
  <si>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</si>
  <si>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</si>
  <si>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</si>
  <si>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</si>
  <si>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</si>
  <si>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</si>
  <si>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</si>
  <si>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</si>
  <si>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</si>
  <si>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</si>
  <si>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</si>
  <si>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</si>
  <si>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</si>
  <si>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</si>
  <si>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</si>
  <si>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</si>
  <si>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</si>
  <si>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</si>
  <si>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</si>
  <si>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</si>
  <si>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</si>
  <si>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</si>
  <si>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</si>
  <si>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</si>
  <si>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</si>
  <si>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</si>
  <si>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</si>
  <si>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</si>
  <si>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</si>
  <si>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</si>
  <si>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</si>
  <si>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</si>
  <si>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</si>
  <si>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</si>
  <si>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</si>
  <si>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</si>
  <si>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</si>
  <si>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</si>
  <si>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</si>
  <si>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</si>
  <si>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</si>
  <si>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</si>
  <si>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</si>
  <si>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</si>
  <si>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</si>
  <si>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</si>
  <si>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</si>
  <si>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</si>
  <si>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</si>
  <si>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</si>
  <si>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</si>
  <si>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</si>
  <si>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</si>
  <si>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</si>
  <si>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</si>
  <si>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</si>
  <si>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</si>
  <si>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</si>
  <si>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</si>
  <si>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</si>
  <si>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</si>
  <si>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</si>
  <si>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</si>
  <si>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</si>
  <si>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</si>
  <si>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</si>
  <si>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</si>
  <si>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</si>
  <si>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</si>
  <si>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</si>
  <si>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</si>
  <si>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</si>
  <si>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</si>
  <si>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</si>
  <si>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</si>
  <si>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</si>
  <si>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</si>
  <si>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</si>
  <si>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</si>
  <si>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</si>
  <si>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</si>
  <si>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</si>
  <si>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</si>
  <si>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</si>
  <si>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</si>
  <si>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</si>
  <si>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</si>
  <si>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</si>
  <si>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</si>
  <si>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</si>
  <si>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</si>
  <si>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</si>
  <si>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</si>
  <si>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</si>
  <si>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</si>
  <si>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</si>
  <si>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</si>
  <si>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</si>
  <si>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</si>
  <si>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</si>
  <si>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</si>
  <si>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</si>
  <si>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</si>
  <si>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</si>
  <si>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</si>
  <si>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</si>
  <si>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</si>
  <si>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</si>
  <si>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</si>
  <si>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</si>
  <si>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</si>
  <si>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</si>
  <si>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</si>
  <si>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</si>
  <si>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</si>
  <si>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</si>
  <si>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</si>
  <si>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</si>
  <si>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</si>
  <si>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</si>
  <si>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</si>
  <si>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</si>
  <si>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</si>
  <si>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</si>
  <si>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</si>
  <si>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</si>
  <si>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</si>
  <si>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</si>
  <si>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</si>
  <si>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</si>
  <si>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</si>
  <si>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</si>
  <si>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</si>
  <si>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</si>
  <si>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</si>
  <si>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</si>
  <si>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</si>
  <si>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</si>
  <si>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</si>
  <si>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</si>
  <si>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</si>
  <si>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</si>
  <si>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</si>
  <si>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</si>
  <si>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</si>
  <si>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</si>
  <si>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</si>
  <si>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</si>
  <si>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</si>
  <si>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</si>
  <si>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</si>
  <si>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</si>
  <si>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</si>
  <si>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</si>
  <si>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</si>
  <si>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</si>
  <si>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</si>
  <si>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</si>
  <si>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</si>
  <si>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</si>
  <si>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</si>
  <si>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</si>
  <si>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</si>
  <si>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</si>
  <si>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</si>
  <si>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</si>
  <si>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</si>
  <si>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</si>
  <si>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</si>
  <si>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</si>
  <si>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</si>
  <si>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</si>
  <si>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</si>
  <si>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</si>
  <si>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</si>
  <si>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</si>
  <si>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</si>
  <si>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</si>
  <si>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</si>
  <si>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</si>
  <si>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</si>
  <si>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</si>
  <si>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</si>
  <si>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</si>
  <si>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</si>
  <si>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</si>
  <si>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</si>
  <si>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</si>
  <si>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</si>
  <si>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</si>
  <si>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</si>
  <si>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</si>
  <si>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</si>
  <si>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</si>
  <si>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</si>
  <si>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</si>
  <si>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</si>
  <si>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</si>
  <si>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</si>
  <si>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</si>
  <si>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</si>
  <si>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</si>
  <si>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</si>
  <si>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</si>
  <si>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</si>
  <si>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</si>
  <si>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</si>
  <si>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</si>
  <si>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</si>
  <si>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</si>
  <si>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</si>
  <si>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</si>
  <si>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</si>
  <si>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</si>
  <si>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</si>
  <si>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</si>
  <si>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</si>
  <si>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</si>
  <si>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</si>
  <si>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</si>
  <si>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</si>
  <si>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</si>
  <si>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</si>
  <si>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</si>
  <si>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</si>
  <si>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</si>
  <si>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</si>
  <si>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</si>
  <si>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</si>
  <si>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</si>
  <si>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</si>
  <si>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</si>
  <si>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</si>
  <si>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</si>
  <si>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</si>
  <si>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</si>
  <si>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</si>
  <si>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</si>
  <si>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</si>
  <si>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</si>
  <si>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</si>
  <si>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</si>
  <si>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</si>
  <si>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</si>
  <si>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</si>
  <si>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</si>
  <si>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</si>
  <si>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</si>
  <si>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</si>
  <si>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</si>
  <si>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</si>
  <si>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</si>
  <si>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</si>
  <si>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</si>
  <si>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</si>
  <si>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</si>
  <si>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</si>
  <si>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</si>
  <si>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</si>
  <si>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</si>
  <si>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</si>
  <si>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</si>
  <si>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</si>
  <si>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</si>
  <si>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</si>
  <si>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</si>
  <si>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</si>
  <si>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</si>
  <si>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</si>
  <si>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</si>
  <si>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</si>
  <si>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</si>
  <si>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</si>
  <si>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</si>
  <si>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</si>
  <si>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</si>
  <si>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</si>
  <si>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</si>
  <si>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</si>
  <si>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</si>
  <si>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</si>
  <si>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</si>
  <si>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</si>
  <si>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</si>
  <si>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</si>
  <si>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</si>
  <si>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</si>
  <si>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</si>
  <si>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</si>
  <si>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</si>
  <si>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</si>
  <si>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</si>
  <si>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</si>
  <si>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</si>
  <si>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</si>
  <si>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</si>
  <si>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</si>
  <si>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</si>
  <si>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</si>
  <si>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</si>
  <si>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</si>
  <si>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</si>
  <si>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</si>
  <si>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</si>
  <si>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</si>
  <si>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</si>
  <si>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</si>
  <si>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</si>
  <si>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</si>
  <si>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</si>
  <si>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</si>
  <si>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</si>
  <si>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</si>
  <si>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</si>
  <si>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</si>
  <si>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</si>
  <si>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</si>
  <si>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</si>
  <si>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</si>
  <si>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</si>
  <si>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</si>
  <si>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</si>
  <si>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</si>
  <si>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</si>
  <si>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</si>
  <si>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</si>
  <si>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</si>
  <si>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</si>
  <si>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</si>
  <si>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</si>
  <si>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</si>
  <si>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</si>
  <si>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</si>
  <si>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</si>
  <si>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</si>
  <si>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</si>
  <si>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</si>
  <si>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</si>
  <si>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</si>
  <si>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</si>
  <si>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</si>
  <si>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</si>
  <si>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</si>
  <si>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</si>
  <si>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</si>
  <si>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</si>
  <si>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</si>
  <si>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</si>
  <si>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</si>
  <si>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</si>
  <si>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</si>
  <si>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</si>
  <si>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</si>
  <si>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</si>
  <si>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</si>
  <si>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</si>
  <si>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</si>
  <si>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</si>
  <si>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</si>
  <si>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</si>
  <si>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</si>
  <si>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</si>
  <si>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</si>
  <si>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</si>
  <si>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</si>
  <si>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</si>
  <si>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</si>
  <si>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</si>
  <si>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</si>
  <si>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</si>
  <si>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</si>
  <si>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</si>
  <si>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</si>
  <si>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</si>
  <si>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</si>
  <si>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</si>
  <si>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</si>
  <si>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</si>
  <si>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</si>
  <si>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</si>
  <si>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</si>
  <si>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</si>
  <si>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</si>
  <si>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</si>
  <si>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</si>
  <si>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</si>
  <si>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</si>
  <si>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</si>
  <si>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</si>
  <si>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</si>
  <si>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</si>
  <si>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</si>
  <si>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</si>
  <si>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</si>
  <si>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</si>
  <si>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</si>
  <si>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</si>
  <si>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</si>
  <si>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</si>
  <si>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</si>
  <si>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</si>
  <si>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</si>
  <si>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</si>
  <si>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</si>
  <si>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</si>
  <si>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</si>
  <si>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</si>
  <si>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</si>
  <si>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</si>
  <si>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</si>
  <si>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</si>
  <si>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</si>
  <si>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</si>
  <si>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</si>
  <si>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</si>
  <si>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</si>
  <si>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</si>
  <si>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</si>
  <si>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</si>
  <si>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</si>
  <si>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</si>
  <si>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</si>
  <si>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</si>
  <si>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</si>
  <si>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</si>
  <si>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</si>
  <si>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</si>
  <si>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</si>
  <si>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</si>
  <si>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</si>
  <si>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</si>
  <si>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</si>
  <si>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</si>
  <si>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</si>
  <si>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</si>
  <si>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</si>
  <si>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</si>
  <si>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</si>
  <si>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</si>
  <si>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</si>
  <si>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</si>
  <si>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</si>
  <si>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</si>
  <si>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</si>
  <si>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</si>
  <si>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</si>
  <si>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</si>
  <si>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</si>
  <si>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</si>
  <si>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</si>
  <si>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</si>
  <si>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</si>
  <si>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</si>
  <si>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</si>
  <si>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</si>
  <si>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</si>
  <si>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</si>
  <si>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</si>
  <si>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</si>
  <si>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</si>
  <si>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</si>
  <si>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</si>
  <si>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</si>
  <si>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</si>
  <si>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</si>
  <si>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</si>
  <si>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</si>
  <si>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</si>
  <si>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</si>
  <si>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</si>
  <si>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</si>
  <si>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</si>
  <si>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</si>
  <si>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</si>
  <si>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</si>
  <si>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</si>
  <si>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</si>
  <si>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</si>
  <si>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</si>
  <si>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</si>
  <si>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</si>
  <si>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</si>
  <si>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</si>
  <si>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</si>
  <si>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</si>
  <si>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</si>
  <si>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</si>
  <si>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</si>
  <si>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</si>
  <si>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</si>
  <si>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</si>
  <si>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</si>
  <si>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</si>
  <si>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</si>
  <si>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</si>
  <si>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</si>
  <si>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</si>
  <si>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</si>
  <si>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</si>
  <si>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</si>
  <si>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</si>
  <si>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</si>
  <si>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</si>
  <si>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</si>
  <si>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</si>
  <si>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</si>
  <si>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</si>
  <si>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</si>
  <si>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</si>
  <si>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</si>
  <si>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</si>
  <si>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</si>
  <si>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</si>
  <si>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</si>
  <si>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</si>
  <si>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</si>
  <si>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</si>
  <si>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</si>
  <si>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</si>
  <si>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</si>
  <si>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</si>
  <si>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</si>
  <si>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</si>
  <si>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</si>
  <si>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</si>
  <si>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</si>
  <si>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</si>
  <si>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</si>
  <si>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</si>
  <si>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</si>
  <si>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</si>
  <si>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</si>
  <si>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</si>
  <si>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</si>
  <si>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</si>
  <si>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</si>
  <si>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</si>
  <si>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</si>
  <si>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</si>
  <si>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</si>
  <si>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</si>
  <si>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</si>
  <si>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</si>
  <si>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</si>
  <si>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</si>
  <si>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</si>
  <si>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</si>
  <si>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</si>
  <si>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</si>
  <si>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</si>
  <si>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</si>
  <si>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</si>
  <si>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</si>
  <si>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</si>
  <si>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</si>
  <si>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</si>
  <si>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</si>
  <si>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</si>
  <si>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</si>
  <si>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</si>
  <si>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</si>
  <si>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</si>
  <si>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</si>
  <si>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</si>
  <si>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</si>
  <si>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</si>
  <si>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</si>
  <si>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</si>
  <si>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</si>
  <si>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</si>
  <si>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</si>
  <si>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</si>
  <si>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</si>
  <si>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</si>
  <si>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</si>
  <si>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</si>
  <si>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</si>
  <si>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</si>
  <si>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</si>
  <si>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</si>
  <si>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</si>
  <si>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</si>
  <si>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</si>
  <si>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</si>
  <si>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</si>
  <si>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</si>
  <si>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</si>
  <si>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</si>
  <si>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</si>
  <si>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</si>
  <si>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</si>
  <si>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</si>
  <si>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</si>
  <si>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</si>
  <si>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</si>
  <si>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</si>
  <si>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</si>
  <si>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</si>
  <si>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</si>
  <si>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</si>
  <si>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</si>
  <si>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</si>
  <si>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</si>
  <si>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</si>
  <si>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</si>
  <si>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</si>
  <si>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</si>
  <si>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</si>
  <si>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</si>
  <si>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</si>
  <si>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</si>
  <si>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</si>
  <si>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</si>
  <si>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</si>
  <si>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</si>
  <si>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</si>
  <si>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</si>
  <si>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</si>
  <si>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</si>
  <si>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</si>
  <si>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</si>
  <si>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</si>
  <si>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</si>
  <si>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</si>
  <si>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</si>
  <si>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</si>
  <si>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</si>
  <si>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</si>
  <si>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</si>
  <si>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</si>
  <si>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</si>
  <si>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</si>
  <si>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</si>
  <si>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</si>
  <si>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</si>
  <si>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</si>
  <si>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</si>
  <si>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</si>
  <si>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</si>
  <si>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</si>
  <si>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</si>
  <si>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</si>
  <si>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</si>
  <si>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</si>
  <si>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</si>
  <si>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</si>
  <si>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</si>
  <si>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</si>
  <si>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</si>
  <si>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</si>
  <si>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</si>
  <si>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</si>
  <si>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</si>
  <si>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</si>
  <si>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</si>
  <si>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</si>
  <si>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</si>
  <si>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</si>
  <si>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</si>
  <si>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</si>
  <si>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</si>
  <si>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</si>
  <si>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</si>
  <si>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</si>
  <si>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</si>
  <si>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</si>
  <si>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</si>
  <si>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</si>
  <si>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</si>
  <si>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</si>
  <si>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</si>
  <si>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</si>
  <si>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</si>
  <si>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</si>
  <si>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</si>
  <si>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</si>
  <si>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</si>
  <si>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</si>
  <si>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</si>
  <si>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</si>
  <si>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</si>
  <si>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</si>
  <si>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</si>
  <si>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</si>
  <si>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</si>
  <si>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</si>
  <si>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</si>
  <si>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</si>
  <si>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</si>
  <si>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</si>
  <si>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</si>
  <si>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</si>
  <si>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</si>
  <si>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</si>
  <si>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</si>
  <si>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</si>
  <si>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</si>
  <si>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</si>
  <si>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</si>
  <si>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</si>
  <si>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</si>
  <si>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</si>
  <si>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</si>
  <si>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</si>
  <si>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</si>
  <si>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</si>
  <si>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</si>
  <si>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</si>
  <si>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</si>
  <si>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</si>
  <si>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</si>
  <si>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</si>
  <si>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</si>
  <si>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</si>
  <si>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</si>
  <si>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</si>
  <si>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</si>
  <si>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</si>
  <si>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</si>
  <si>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</si>
  <si>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</si>
  <si>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</si>
  <si>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</si>
  <si>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</si>
  <si>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</si>
  <si>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</si>
  <si>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</si>
  <si>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</si>
  <si>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</si>
  <si>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</si>
  <si>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</si>
  <si>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</si>
  <si>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</si>
  <si>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</si>
  <si>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</si>
  <si>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</si>
  <si>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</si>
  <si>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</si>
  <si>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</si>
  <si>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</si>
  <si>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</si>
  <si>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</si>
  <si>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</si>
  <si>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</si>
  <si>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</si>
  <si>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</si>
  <si>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</si>
  <si>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</si>
  <si>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</si>
  <si>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</si>
  <si>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</si>
  <si>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</si>
  <si>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</si>
  <si>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</si>
  <si>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</si>
  <si>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</si>
  <si>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</si>
  <si>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</si>
  <si>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</si>
  <si>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</si>
  <si>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</si>
  <si>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</si>
  <si>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</si>
  <si>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</si>
  <si>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</si>
  <si>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</si>
  <si>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</si>
  <si>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</si>
  <si>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</si>
  <si>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</si>
  <si>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</si>
  <si>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</si>
  <si>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</si>
  <si>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</si>
  <si>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</si>
  <si>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</si>
  <si>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</si>
  <si>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</si>
  <si>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</si>
  <si>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</si>
  <si>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</si>
  <si>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</si>
  <si>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</si>
  <si>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</si>
  <si>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</si>
  <si>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</si>
  <si>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</si>
  <si>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</si>
  <si>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</si>
  <si>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</si>
  <si>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</si>
  <si>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</si>
  <si>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</si>
  <si>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</si>
  <si>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</si>
  <si>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</si>
  <si>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</si>
  <si>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</si>
  <si>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</si>
  <si>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</si>
  <si>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</si>
  <si>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</si>
  <si>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</si>
  <si>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</si>
  <si>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</si>
  <si>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</si>
  <si>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</si>
  <si>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</si>
  <si>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</si>
  <si>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</si>
  <si>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</si>
  <si>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</si>
  <si>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</si>
  <si>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</si>
  <si>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</si>
  <si>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</si>
  <si>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</si>
  <si>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</si>
  <si>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</si>
  <si>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</si>
  <si>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</si>
  <si>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</si>
  <si>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</si>
  <si>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</si>
  <si>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</si>
  <si>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</si>
  <si>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</si>
  <si>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</si>
  <si>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</si>
  <si>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</si>
  <si>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</si>
  <si>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</si>
  <si>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</si>
  <si>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</si>
  <si>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</si>
  <si>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</si>
  <si>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</si>
  <si>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</si>
  <si>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</si>
  <si>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</si>
  <si>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</si>
  <si>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</si>
  <si>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</si>
  <si>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</si>
  <si>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</si>
  <si>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</si>
  <si>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</si>
  <si>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</si>
  <si>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</si>
  <si>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</si>
  <si>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</si>
  <si>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</si>
  <si>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</si>
  <si>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</si>
  <si>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</si>
  <si>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</si>
  <si>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</si>
  <si>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</si>
  <si>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</si>
  <si>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</si>
  <si>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</si>
  <si>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</si>
  <si>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</si>
  <si>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</si>
  <si>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</si>
  <si>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</si>
  <si>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</si>
  <si>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</si>
  <si>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</si>
  <si>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</si>
  <si>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</si>
  <si>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</si>
  <si>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</si>
  <si>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</si>
  <si>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</si>
  <si>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</si>
  <si>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</si>
  <si>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</si>
  <si>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</si>
  <si>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</si>
  <si>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</si>
  <si>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</si>
  <si>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</si>
  <si>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</si>
  <si>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</si>
  <si>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</si>
  <si>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</si>
  <si>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</si>
  <si>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</si>
  <si>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</si>
  <si>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</si>
  <si>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</si>
  <si>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</si>
  <si>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</si>
  <si>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</si>
  <si>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</si>
  <si>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</si>
  <si>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</si>
  <si>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</si>
  <si>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</si>
  <si>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</si>
  <si>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</si>
  <si>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</si>
  <si>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</si>
  <si>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</si>
  <si>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</si>
  <si>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</si>
  <si>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</si>
  <si>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</si>
  <si>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</si>
  <si>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</si>
  <si>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</si>
  <si>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</si>
  <si>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</si>
  <si>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</si>
  <si>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</si>
  <si>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</si>
  <si>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</si>
  <si>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</si>
  <si>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</si>
  <si>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</si>
  <si>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</si>
  <si>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</si>
  <si>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</si>
  <si>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</si>
  <si>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</si>
  <si>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</si>
  <si>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</si>
  <si>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</si>
  <si>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</si>
  <si>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</si>
  <si>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</si>
  <si>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</si>
  <si>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</si>
  <si>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</si>
  <si>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</si>
  <si>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</si>
  <si>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</si>
  <si>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</si>
  <si>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</si>
  <si>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</si>
  <si>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</si>
  <si>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</si>
  <si>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</si>
  <si>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</si>
  <si>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</si>
  <si>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</si>
  <si>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</si>
  <si>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</si>
  <si>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</si>
  <si>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</si>
  <si>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</si>
  <si>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</si>
  <si>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</si>
  <si>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</si>
  <si>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</si>
  <si>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</si>
  <si>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</si>
  <si>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</si>
  <si>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</si>
  <si>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</si>
  <si>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</si>
  <si>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</si>
  <si>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</si>
  <si>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</si>
  <si>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</si>
  <si>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</si>
  <si>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</si>
  <si>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</si>
  <si>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</si>
  <si>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</si>
  <si>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</si>
  <si>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</si>
  <si>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</si>
  <si>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</si>
  <si>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</si>
  <si>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</si>
  <si>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</si>
  <si>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</si>
  <si>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</si>
  <si>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</si>
  <si>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</si>
  <si>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</si>
  <si>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</si>
  <si>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</si>
  <si>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</si>
  <si>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</si>
  <si>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</si>
  <si>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</si>
  <si>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</si>
  <si>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</si>
  <si>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</si>
  <si>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</si>
  <si>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</si>
  <si>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</si>
  <si>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</si>
  <si>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</si>
  <si>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</si>
  <si>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</si>
  <si>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</si>
  <si>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</si>
  <si>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</si>
  <si>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</si>
  <si>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</si>
  <si>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</si>
  <si>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</si>
  <si>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</si>
  <si>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</si>
  <si>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</si>
  <si>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</si>
  <si>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</si>
  <si>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</si>
  <si>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</si>
  <si>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</si>
  <si>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</si>
  <si>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</si>
  <si>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</si>
  <si>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</si>
  <si>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</si>
  <si>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</si>
  <si>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</si>
  <si>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</si>
  <si>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</si>
  <si>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</si>
  <si>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</si>
  <si>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</si>
  <si>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</si>
  <si>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</si>
  <si>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</si>
  <si>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</si>
  <si>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</si>
  <si>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</si>
  <si>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</si>
  <si>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</si>
  <si>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</si>
  <si>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</si>
  <si>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</si>
  <si>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</si>
  <si>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</si>
  <si>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</si>
  <si>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</si>
  <si>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</si>
  <si>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</si>
  <si>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</si>
  <si>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</si>
  <si>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</si>
  <si>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</si>
  <si>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</si>
  <si>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</si>
  <si>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</si>
  <si>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</si>
  <si>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</si>
  <si>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</si>
  <si>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</si>
  <si>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</si>
  <si>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</si>
  <si>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</si>
  <si>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</si>
  <si>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</si>
  <si>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</si>
  <si>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</si>
  <si>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</si>
  <si>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</si>
  <si>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</si>
  <si>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</si>
  <si>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</si>
  <si>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</si>
  <si>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</si>
  <si>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</si>
  <si>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</si>
  <si>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</si>
  <si>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</si>
  <si>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</si>
  <si>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</si>
  <si>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</si>
  <si>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</si>
  <si>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</si>
  <si>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</si>
  <si>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</si>
  <si>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</si>
  <si>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</si>
  <si>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</si>
  <si>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</si>
  <si>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</si>
  <si>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</si>
  <si>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</si>
  <si>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</si>
  <si>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</si>
  <si>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</si>
  <si>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</si>
  <si>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</si>
  <si>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</si>
  <si>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</si>
  <si>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</si>
  <si>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</si>
  <si>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</si>
  <si>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</si>
  <si>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</si>
  <si>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</si>
  <si>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</si>
  <si>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</si>
  <si>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</si>
  <si>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</si>
  <si>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</si>
  <si>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</si>
  <si>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</si>
  <si>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</si>
  <si>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</si>
  <si>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</si>
  <si>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</si>
  <si>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</si>
  <si>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</si>
  <si>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</si>
  <si>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</si>
  <si>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</si>
  <si>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</si>
  <si>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</si>
  <si>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</si>
  <si>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</si>
  <si>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</si>
  <si>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</si>
  <si>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</si>
  <si>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</si>
  <si>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</si>
  <si>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</si>
  <si>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</si>
  <si>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</si>
  <si>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</si>
  <si>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</si>
  <si>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</si>
  <si>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</si>
  <si>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</si>
  <si>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</si>
  <si>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</si>
  <si>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</si>
  <si>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</si>
  <si>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</si>
  <si>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</si>
  <si>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</si>
  <si>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</si>
  <si>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</si>
  <si>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</si>
  <si>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</si>
  <si>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</si>
  <si>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</si>
  <si>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</si>
  <si>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</si>
  <si>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</si>
  <si>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</si>
  <si>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</si>
  <si>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</si>
  <si>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</si>
  <si>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</si>
  <si>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</si>
  <si>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</si>
  <si>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</si>
  <si>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</si>
  <si>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</si>
  <si>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</si>
  <si>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</si>
  <si>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</si>
  <si>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</si>
  <si>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</si>
  <si>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</si>
  <si>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</si>
  <si>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</si>
  <si>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</si>
  <si>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</si>
  <si>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</si>
  <si>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</si>
  <si>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</si>
  <si>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</si>
  <si>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</si>
  <si>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</si>
  <si>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</si>
  <si>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</si>
  <si>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</si>
  <si>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</si>
  <si>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</si>
  <si>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</si>
  <si>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</si>
  <si>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</si>
  <si>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</si>
  <si>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</si>
  <si>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</si>
  <si>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</si>
  <si>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</si>
  <si>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</si>
  <si>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</si>
  <si>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</si>
  <si>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</si>
  <si>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</si>
  <si>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</si>
  <si>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</si>
  <si>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</si>
  <si>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</si>
  <si>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</si>
  <si>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</si>
  <si>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</si>
  <si>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</si>
  <si>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</si>
  <si>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</si>
  <si>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</si>
  <si>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</si>
  <si>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</si>
  <si>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</si>
  <si>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</si>
  <si>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</si>
  <si>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</si>
  <si>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</si>
  <si>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</si>
  <si>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</si>
  <si>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</si>
  <si>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</si>
  <si>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</si>
  <si>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</si>
  <si>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</si>
  <si>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</si>
  <si>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</si>
  <si>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</si>
  <si>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</si>
  <si>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</si>
  <si>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</si>
  <si>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</si>
  <si>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</si>
  <si>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</si>
  <si>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</si>
  <si>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</si>
  <si>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</si>
  <si>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</si>
  <si>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</si>
  <si>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</si>
  <si>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</si>
  <si>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</si>
  <si>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</si>
  <si>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</si>
  <si>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</si>
  <si>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</si>
  <si>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</si>
  <si>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</si>
  <si>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</si>
  <si>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</si>
  <si>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</si>
  <si>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</si>
  <si>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</si>
  <si>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</si>
  <si>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</si>
  <si>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</si>
  <si>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</si>
  <si>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</si>
  <si>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</si>
  <si>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</si>
  <si>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</si>
  <si>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</si>
  <si>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</si>
  <si>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</si>
  <si>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</si>
  <si>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</si>
  <si>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</si>
  <si>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</si>
  <si>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</si>
  <si>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</si>
  <si>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</si>
  <si>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</si>
  <si>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</si>
  <si>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</si>
  <si>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</si>
  <si>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</si>
  <si>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</si>
  <si>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</si>
  <si>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</si>
  <si>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</si>
  <si>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</si>
  <si>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</si>
  <si>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</si>
  <si>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</si>
  <si>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</si>
  <si>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</si>
  <si>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</si>
  <si>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</si>
  <si>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</si>
  <si>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</si>
  <si>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</si>
  <si>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</si>
  <si>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</si>
  <si>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</si>
  <si>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</si>
  <si>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</si>
  <si>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</si>
  <si>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</si>
  <si>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</si>
  <si>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</si>
  <si>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</si>
  <si>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</si>
  <si>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</si>
  <si>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</si>
  <si>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</si>
  <si>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</si>
  <si>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</si>
  <si>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</si>
  <si>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</si>
  <si>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</si>
  <si>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</si>
  <si>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</si>
  <si>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</si>
  <si>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</si>
  <si>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</si>
  <si>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</si>
  <si>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</si>
  <si>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</si>
  <si>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</si>
  <si>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</si>
  <si>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</si>
  <si>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</si>
  <si>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</si>
  <si>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</si>
  <si>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</si>
  <si>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</si>
  <si>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</si>
  <si>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</si>
  <si>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</si>
  <si>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</si>
  <si>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</si>
  <si>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</si>
  <si>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</si>
  <si>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</si>
  <si>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</si>
  <si>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</si>
  <si>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</si>
  <si>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</si>
  <si>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</si>
  <si>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</si>
  <si>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</si>
  <si>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</si>
  <si>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</si>
  <si>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</si>
  <si>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</si>
  <si>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</si>
  <si>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</si>
  <si>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</si>
  <si>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</si>
  <si>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</si>
  <si>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</si>
  <si>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</si>
  <si>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</si>
  <si>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</si>
  <si>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</si>
  <si>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</si>
  <si>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</si>
  <si>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</si>
  <si>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</si>
  <si>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</si>
  <si>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</si>
  <si>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</si>
  <si>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</si>
  <si>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</si>
  <si>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</si>
  <si>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</si>
  <si>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</si>
  <si>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</si>
  <si>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</si>
  <si>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</si>
  <si>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</si>
  <si>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</si>
  <si>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</si>
  <si>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</si>
  <si>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</si>
  <si>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</si>
  <si>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</si>
  <si>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</si>
  <si>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</si>
  <si>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</si>
  <si>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</si>
  <si>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</si>
  <si>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</si>
  <si>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</si>
  <si>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</si>
  <si>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</si>
  <si>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</si>
  <si>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</si>
  <si>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</si>
  <si>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</si>
  <si>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</si>
  <si>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</si>
  <si>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</si>
  <si>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</si>
  <si>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</si>
  <si>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</si>
  <si>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</si>
  <si>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</si>
  <si>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</si>
  <si>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</si>
  <si>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</si>
  <si>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</si>
  <si>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</si>
  <si>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</si>
  <si>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</si>
  <si>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</si>
  <si>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</si>
  <si>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</si>
  <si>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</si>
  <si>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</si>
  <si>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</si>
  <si>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</si>
  <si>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</si>
  <si>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</si>
  <si>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</si>
  <si>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</si>
  <si>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</si>
  <si>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</si>
  <si>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</si>
  <si>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</si>
  <si>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</si>
  <si>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</si>
  <si>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</si>
  <si>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</si>
  <si>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</si>
  <si>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</si>
  <si>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</si>
  <si>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</si>
  <si>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</si>
  <si>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</si>
  <si>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</si>
  <si>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</si>
  <si>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</si>
  <si>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</si>
  <si>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</si>
  <si>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</si>
  <si>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</si>
  <si>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</si>
  <si>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</si>
  <si>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</si>
  <si>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</si>
  <si>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</si>
  <si>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</si>
  <si>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</si>
  <si>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</si>
  <si>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</si>
  <si>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</si>
  <si>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</si>
  <si>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</si>
  <si>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</si>
  <si>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</si>
  <si>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</si>
  <si>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</si>
  <si>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</si>
  <si>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</si>
  <si>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</si>
  <si>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</si>
  <si>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</si>
  <si>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</si>
  <si>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</si>
  <si>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</si>
  <si>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</si>
  <si>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</si>
  <si>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</si>
  <si>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</si>
  <si>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</si>
  <si>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</si>
  <si>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</si>
  <si>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</si>
  <si>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</si>
  <si>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</si>
  <si>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</si>
  <si>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</si>
  <si>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</si>
  <si>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</si>
  <si>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</si>
  <si>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</si>
  <si>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</si>
  <si>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</si>
  <si>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</si>
  <si>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</si>
  <si>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</si>
  <si>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</si>
  <si>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</si>
  <si>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</si>
  <si>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</si>
  <si>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</si>
  <si>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</si>
  <si>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</si>
  <si>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</si>
  <si>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</si>
  <si>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</si>
  <si>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</si>
  <si>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</si>
  <si>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</si>
  <si>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</si>
  <si>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</si>
  <si>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</si>
  <si>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</si>
  <si>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</si>
  <si>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</si>
  <si>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</si>
  <si>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</si>
  <si>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</si>
  <si>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</si>
  <si>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</si>
  <si>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</si>
  <si>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</si>
  <si>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</si>
  <si>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</si>
  <si>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</si>
  <si>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</si>
  <si>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</si>
  <si>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</si>
  <si>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</si>
  <si>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</si>
  <si>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</si>
  <si>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</si>
  <si>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</si>
  <si>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</si>
  <si>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</si>
  <si>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</si>
  <si>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</si>
  <si>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</si>
  <si>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</si>
  <si>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</si>
  <si>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</si>
  <si>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</si>
  <si>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</si>
  <si>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</si>
  <si>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</si>
  <si>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</si>
  <si>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</si>
  <si>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</si>
  <si>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</si>
  <si>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</si>
  <si>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</si>
  <si>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</si>
  <si>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</si>
  <si>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</si>
  <si>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</si>
  <si>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</si>
  <si>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</si>
  <si>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</si>
  <si>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</si>
  <si>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</si>
  <si>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</si>
  <si>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</si>
  <si>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</si>
  <si>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</si>
  <si>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</si>
  <si>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</si>
  <si>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</si>
  <si>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</si>
  <si>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</si>
  <si>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</si>
  <si>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</si>
  <si>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</si>
  <si>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</si>
  <si>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</si>
  <si>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</si>
  <si>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</si>
  <si>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</si>
  <si>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</si>
  <si>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</si>
  <si>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</si>
  <si>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</si>
  <si>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</si>
  <si>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</si>
  <si>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</si>
  <si>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</si>
  <si>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</si>
  <si>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</si>
  <si>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</si>
  <si>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</si>
  <si>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</si>
  <si>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</si>
  <si>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</si>
  <si>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</si>
  <si>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</si>
  <si>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</si>
  <si>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</si>
  <si>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</si>
  <si>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</si>
  <si>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</si>
  <si>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</si>
  <si>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</si>
  <si>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</si>
  <si>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</si>
  <si>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</si>
  <si>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</si>
  <si>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</si>
  <si>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</si>
  <si>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</si>
  <si>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</si>
  <si>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</si>
  <si>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</si>
  <si>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</si>
  <si>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</si>
  <si>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</si>
  <si>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</si>
  <si>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</si>
  <si>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</si>
  <si>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</si>
  <si>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</si>
  <si>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</si>
  <si>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</si>
  <si>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</si>
  <si>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</si>
  <si>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</si>
  <si>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</si>
  <si>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</si>
  <si>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</si>
  <si>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</si>
  <si>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</si>
  <si>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</si>
  <si>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</si>
  <si>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</si>
  <si>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</si>
  <si>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</si>
  <si>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</si>
  <si>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</si>
  <si>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</si>
  <si>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</si>
  <si>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</si>
  <si>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</si>
  <si>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</si>
  <si>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</si>
  <si>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</si>
  <si>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</si>
  <si>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</si>
  <si>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</si>
  <si>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</si>
  <si>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</si>
  <si>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</si>
  <si>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</si>
  <si>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</si>
  <si>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</si>
  <si>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</si>
  <si>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</si>
  <si>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</si>
  <si>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</si>
  <si>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</si>
  <si>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</si>
  <si>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</si>
  <si>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</si>
  <si>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</si>
  <si>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</si>
  <si>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</si>
  <si>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</si>
  <si>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</si>
  <si>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</si>
  <si>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</si>
  <si>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</si>
  <si>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</si>
  <si>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</si>
  <si>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</si>
  <si>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</si>
  <si>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</si>
  <si>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</si>
  <si>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</si>
  <si>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</si>
  <si>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</si>
  <si>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</si>
  <si>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</si>
  <si>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</si>
  <si>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</si>
  <si>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</si>
  <si>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</si>
  <si>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</si>
  <si>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</si>
  <si>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</si>
  <si>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</si>
  <si>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</si>
  <si>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</si>
  <si>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</si>
  <si>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</si>
  <si>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</si>
  <si>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</si>
  <si>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</si>
  <si>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</si>
  <si>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</si>
  <si>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</si>
  <si>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</si>
  <si>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</si>
  <si>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</si>
  <si>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</si>
  <si>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</si>
  <si>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</si>
  <si>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</si>
  <si>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</si>
  <si>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</si>
  <si>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</si>
  <si>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</si>
  <si>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</si>
  <si>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</si>
  <si>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</si>
  <si>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</si>
  <si>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</si>
  <si>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</si>
  <si>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</si>
  <si>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</si>
  <si>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</si>
  <si>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</si>
  <si>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</si>
  <si>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</si>
  <si>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</si>
  <si>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</si>
  <si>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</si>
  <si>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</si>
  <si>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</si>
  <si>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</si>
  <si>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</si>
  <si>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</si>
  <si>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</si>
  <si>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</si>
  <si>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</si>
  <si>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</si>
  <si>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</si>
  <si>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</si>
  <si>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</si>
  <si>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</si>
  <si>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</si>
  <si>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</si>
  <si>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</si>
  <si>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</si>
  <si>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</si>
  <si>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</si>
  <si>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</si>
  <si>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</si>
  <si>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</si>
  <si>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</si>
  <si>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</si>
  <si>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</si>
  <si>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</si>
  <si>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</si>
  <si>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</si>
  <si>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</si>
  <si>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</si>
  <si>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</si>
  <si>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</si>
  <si>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</si>
  <si>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</si>
  <si>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</si>
  <si>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</si>
  <si>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</si>
  <si>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</si>
  <si>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</si>
  <si>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</si>
  <si>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</si>
  <si>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</si>
  <si>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</si>
  <si>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</si>
  <si>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</si>
  <si>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</si>
  <si>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</si>
  <si>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</si>
  <si>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</si>
  <si>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</si>
  <si>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</si>
  <si>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</si>
  <si>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</si>
  <si>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1870 SVEUČILIŠTE U ZAGREBU - STOMATOLOŠKI FAKULTET</t>
  </si>
  <si>
    <t>Ana-Marija Fijala</t>
  </si>
  <si>
    <t>01 4807 360</t>
  </si>
  <si>
    <t>fijala@sfzg.hr</t>
  </si>
  <si>
    <t>HRVATSKA ZAKLADA ZA ZNANOST (52209)</t>
  </si>
  <si>
    <t>Zagreb, 01.12.2022.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</si>
</sst>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5282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8158016</v>
      </c>
      <c r="D16" s="107">
        <f>+D17+D18</f>
        <v>8113197</v>
      </c>
      <c r="E16" s="107">
        <f>+E17+E18</f>
        <v>8081630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8156689</v>
      </c>
      <c r="D17" s="110">
        <f>+'A.1 PRIHODI'!D30</f>
        <v>8111870</v>
      </c>
      <c r="E17" s="110">
        <f>+'A.1 PRIHODI'!D44</f>
        <v>8080303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1327</v>
      </c>
      <c r="D18" s="110">
        <f>+'A.1 PRIHODI'!D33</f>
        <v>1327</v>
      </c>
      <c r="E18" s="110">
        <f>+'A.1 PRIHODI'!D47</f>
        <v>1327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8523730.0192448068</v>
      </c>
      <c r="D19" s="114">
        <f>+D20+D21</f>
        <v>8433911.0180503018</v>
      </c>
      <c r="E19" s="114">
        <f>+E20+E21</f>
        <v>8402344.0156612918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8183127.0184484702</v>
      </c>
      <c r="D20" s="116">
        <f>+'A.2 RASHODI'!D22</f>
        <v>8108968.0183157483</v>
      </c>
      <c r="E20" s="116">
        <f>+'A.2 RASHODI'!D39</f>
        <v>8077401.0159267373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340603.00079633686</v>
      </c>
      <c r="D21" s="116">
        <f>+'A.2 RASHODI'!D30</f>
        <v>324942.99973455438</v>
      </c>
      <c r="E21" s="116">
        <f>+'A.2 RASHODI'!D47</f>
        <v>324942.99973455438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-365714.01924480684</v>
      </c>
      <c r="D22" s="107">
        <f>+D16-D19</f>
        <v>-320714.01805030182</v>
      </c>
      <c r="E22" s="107">
        <f>+E16-E19</f>
        <v>-320714.01566129178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1330000</v>
      </c>
      <c r="D29" s="115">
        <f>+'Unos prijenosa'!D13</f>
        <v>964286</v>
      </c>
      <c r="E29" s="115">
        <f>+'Unos prijenosa'!D21</f>
        <v>643572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-964286</v>
      </c>
      <c r="D30" s="119">
        <f>+'Unos prijenosa'!D15</f>
        <v>-643572</v>
      </c>
      <c r="E30" s="120">
        <f>+'Unos prijenosa'!D23</f>
        <v>-322858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365714</v>
      </c>
      <c r="D31" s="114">
        <f t="shared" ref="D31:E31" si="2">+D27-D28+D29+D30</f>
        <v>320714</v>
      </c>
      <c r="E31" s="114">
        <f t="shared" si="2"/>
        <v>320714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-1.9244806841015816E-2</v>
      </c>
      <c r="D33" s="124">
        <f>+D22+D31</f>
        <v>-1.8050301820039749E-2</v>
      </c>
      <c r="E33" s="124">
        <f>+E22+E31</f>
        <v>-1.5661291778087616E-2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61466571.552000001</v>
      </c>
      <c r="D62" s="107">
        <f>+D63+D64</f>
        <v>61128882.796499997</v>
      </c>
      <c r="E62" s="107">
        <f>+E63+E64</f>
        <v>60891041.234999999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61456573.270500004</v>
      </c>
      <c r="D63" s="110">
        <f t="shared" ref="D63:E63" si="3">+D17*7.5345</f>
        <v>61118884.515000001</v>
      </c>
      <c r="E63" s="110">
        <f t="shared" si="3"/>
        <v>60881042.953500003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9998.281500000001</v>
      </c>
      <c r="D64" s="110">
        <f t="shared" ref="D64:E67" si="4">+D18*7.5345</f>
        <v>9998.281500000001</v>
      </c>
      <c r="E64" s="110">
        <f t="shared" si="4"/>
        <v>9998.281500000001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64222043.830000006</v>
      </c>
      <c r="D65" s="114">
        <f>+D66+D67</f>
        <v>63545302.565500006</v>
      </c>
      <c r="E65" s="114">
        <f>+E66+E67</f>
        <v>63307460.986000001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61655770.520500004</v>
      </c>
      <c r="D66" s="110">
        <f t="shared" si="4"/>
        <v>61097019.534000009</v>
      </c>
      <c r="E66" s="110">
        <f t="shared" si="4"/>
        <v>60859177.954500005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2566273.3095</v>
      </c>
      <c r="D67" s="110">
        <f t="shared" si="4"/>
        <v>2448283.0315</v>
      </c>
      <c r="E67" s="110">
        <f t="shared" si="4"/>
        <v>2448283.0315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-2755472.2780000046</v>
      </c>
      <c r="D68" s="107">
        <f>+D62-D65</f>
        <v>-2416419.7690000087</v>
      </c>
      <c r="E68" s="107">
        <f>+E62-E65</f>
        <v>-2416419.751000002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10020885</v>
      </c>
      <c r="D75" s="110">
        <f t="shared" si="9"/>
        <v>7265412.8670000006</v>
      </c>
      <c r="E75" s="110">
        <f t="shared" si="9"/>
        <v>4848993.2340000002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-7265412.8670000006</v>
      </c>
      <c r="D76" s="110">
        <f t="shared" si="10"/>
        <v>-4848993.2340000002</v>
      </c>
      <c r="E76" s="110">
        <f t="shared" si="10"/>
        <v>-2432573.6010000003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2755472.1329999994</v>
      </c>
      <c r="D77" s="114">
        <f t="shared" ref="D77:E77" si="11">+D73-D74+D75+D76</f>
        <v>2416419.6330000004</v>
      </c>
      <c r="E77" s="114">
        <f t="shared" si="11"/>
        <v>2416419.6329999999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-0.14500000514090061</v>
      </c>
      <c r="D79" s="124">
        <f t="shared" ref="D79:E79" si="12">+D68+D77</f>
        <v>-0.13600000832229853</v>
      </c>
      <c r="E79" s="124">
        <f t="shared" si="12"/>
        <v>-0.1180000021122396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19" workbookViewId="0">
      <selection activeCell="F32" sqref="F32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D199" activePane="bottomRight" state="frozen"/>
      <selection pane="topRight" activeCell="C1" sqref="C1"/>
      <selection pane="bottomLeft" activeCell="A4" sqref="A4"/>
      <selection pane="bottomRight" activeCell="F229" sqref="F229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5853068</v>
      </c>
      <c r="H3" s="128">
        <v>5880869</v>
      </c>
      <c r="I3" s="128">
        <v>5908811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448281</v>
      </c>
      <c r="H4" s="128">
        <v>448281</v>
      </c>
      <c r="I4" s="128">
        <v>448281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6614</v>
      </c>
      <c r="F5" s="134" t="str">
        <f t="shared" si="2"/>
        <v>Prihodi od prodanih proizvoda i robe</v>
      </c>
      <c r="G5" s="128">
        <v>15925</v>
      </c>
      <c r="H5" s="128">
        <v>15925</v>
      </c>
      <c r="I5" s="128">
        <v>15925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381235</v>
      </c>
      <c r="H6" s="128">
        <v>381235</v>
      </c>
      <c r="I6" s="128">
        <v>381235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43</v>
      </c>
      <c r="D7" s="83" t="str">
        <f t="shared" si="1"/>
        <v>Ostali prihodi za posebne namjene</v>
      </c>
      <c r="E7" s="95">
        <v>65264</v>
      </c>
      <c r="F7" s="134" t="str">
        <f t="shared" si="2"/>
        <v>Sufinanciranje cijene usluge, participacije i slično</v>
      </c>
      <c r="G7" s="128">
        <v>1293385</v>
      </c>
      <c r="H7" s="128">
        <v>1293385</v>
      </c>
      <c r="I7" s="128">
        <v>1293385</v>
      </c>
      <c r="J7" s="95"/>
      <c r="L7" s="86" t="str">
        <f t="shared" si="3"/>
        <v>65</v>
      </c>
      <c r="M7" s="86" t="str">
        <f t="shared" si="4"/>
        <v>652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52</v>
      </c>
      <c r="D8" s="83" t="str">
        <f t="shared" si="1"/>
        <v xml:space="preserve">Ostale pomoći i darovnice </v>
      </c>
      <c r="E8" s="95">
        <v>6361</v>
      </c>
      <c r="F8" s="134" t="str">
        <f t="shared" si="2"/>
        <v>Tekuće pomoći proračunskim korisnicima iz proračuna JLP(R)S koji im nije nadležan</v>
      </c>
      <c r="G8" s="128">
        <v>5000</v>
      </c>
      <c r="H8" s="128">
        <v>5000</v>
      </c>
      <c r="I8" s="128">
        <v>5000</v>
      </c>
      <c r="J8" s="95"/>
      <c r="L8" s="86" t="str">
        <f t="shared" si="3"/>
        <v>63</v>
      </c>
      <c r="M8" s="86" t="str">
        <f t="shared" si="4"/>
        <v>636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47689</v>
      </c>
      <c r="H9" s="128">
        <v>24583</v>
      </c>
      <c r="I9" s="128">
        <v>6229</v>
      </c>
      <c r="J9" s="95" t="s">
        <v>5281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45823</v>
      </c>
      <c r="H10" s="128">
        <v>46592</v>
      </c>
      <c r="I10" s="128">
        <v>5437</v>
      </c>
      <c r="J10" s="95" t="s">
        <v>5281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61</v>
      </c>
      <c r="D11" s="83" t="str">
        <f t="shared" si="1"/>
        <v xml:space="preserve">Donacije </v>
      </c>
      <c r="E11" s="95">
        <v>663120000</v>
      </c>
      <c r="F11" s="134" t="str">
        <f t="shared" si="2"/>
        <v>Tekuće donacije od neprofitnih organizacija</v>
      </c>
      <c r="G11" s="128">
        <v>11000</v>
      </c>
      <c r="H11" s="128">
        <v>11000</v>
      </c>
      <c r="I11" s="128">
        <v>11000</v>
      </c>
      <c r="J11" s="95"/>
      <c r="L11" s="86" t="str">
        <f t="shared" si="3"/>
        <v>66</v>
      </c>
      <c r="M11" s="86" t="str">
        <f t="shared" si="4"/>
        <v>663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61</v>
      </c>
      <c r="D12" s="83" t="str">
        <f t="shared" si="1"/>
        <v xml:space="preserve">Donacije </v>
      </c>
      <c r="E12" s="95">
        <v>663130000</v>
      </c>
      <c r="F12" s="134" t="str">
        <f t="shared" si="2"/>
        <v>Tekuće donacije od trgovačkih društava</v>
      </c>
      <c r="G12" s="128">
        <v>42279</v>
      </c>
      <c r="H12" s="128">
        <v>5000</v>
      </c>
      <c r="I12" s="128">
        <v>5000</v>
      </c>
      <c r="J12" s="95"/>
      <c r="L12" s="86" t="str">
        <f t="shared" si="3"/>
        <v>66</v>
      </c>
      <c r="M12" s="86" t="str">
        <f t="shared" si="4"/>
        <v>663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71</v>
      </c>
      <c r="D13" s="83" t="str">
        <f t="shared" si="1"/>
        <v>Prihodi od prodaje ili zamjene nefinancijske imovine i naknade s naslova osiguranja</v>
      </c>
      <c r="E13" s="95">
        <v>721110071</v>
      </c>
      <c r="F13" s="134" t="str">
        <f t="shared" si="2"/>
        <v>Stambeni objekti za zaposlene izvor 71</v>
      </c>
      <c r="G13" s="128">
        <v>1327</v>
      </c>
      <c r="H13" s="128">
        <v>1327</v>
      </c>
      <c r="I13" s="128">
        <v>1327</v>
      </c>
      <c r="J13" s="95"/>
      <c r="L13" s="86" t="str">
        <f t="shared" si="3"/>
        <v>72</v>
      </c>
      <c r="M13" s="86" t="str">
        <f t="shared" si="4"/>
        <v>721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576</v>
      </c>
      <c r="D14" s="83" t="str">
        <f t="shared" si="1"/>
        <v>Fond solidarnosti EU</v>
      </c>
      <c r="E14" s="95">
        <v>632415762</v>
      </c>
      <c r="F14" s="134" t="str">
        <f t="shared" si="2"/>
        <v>Kapitalne pomoći od institucija i tijela EU - Fond solidarnosti EU - potres prosinac 2020.</v>
      </c>
      <c r="G14" s="128">
        <v>13004</v>
      </c>
      <c r="H14" s="128"/>
      <c r="I14" s="128"/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53279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Normal="100" workbookViewId="0">
      <pane ySplit="2" topLeftCell="A96" activePane="bottomLeft" state="frozen"/>
      <selection pane="bottomLeft" activeCell="J128" sqref="J12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48</v>
      </c>
      <c r="H3" s="91" t="str">
        <f>IFERROR(VLOOKUP(G3,$AB$6:$AC$327,2,FALSE),"")</f>
        <v>REDOVNA DJELATNOST SVEUČILIŠTA U ZAGREBU</v>
      </c>
      <c r="I3" s="91" t="str">
        <f>IFERROR(VLOOKUP(G3,$AB$6:$AF$327,3,FALSE),"")</f>
        <v>0942</v>
      </c>
      <c r="J3" s="128">
        <v>4848584</v>
      </c>
      <c r="K3" s="128">
        <v>4872082</v>
      </c>
      <c r="L3" s="128">
        <v>4895700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48</v>
      </c>
      <c r="H4" s="91" t="str">
        <f t="shared" ref="H4:H67" si="3">IFERROR(VLOOKUP(G4,$AB$6:$AC$327,2,FALSE),"")</f>
        <v>REDOVNA DJELATNOST SVEUČILIŠTA U ZAGREBU</v>
      </c>
      <c r="I4" s="91" t="str">
        <f t="shared" ref="I4:I67" si="4">IFERROR(VLOOKUP(G4,$AB$6:$AF$327,3,FALSE),"")</f>
        <v>0942</v>
      </c>
      <c r="J4" s="128">
        <v>115000</v>
      </c>
      <c r="K4" s="128">
        <v>115000</v>
      </c>
      <c r="L4" s="128">
        <v>115000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48</v>
      </c>
      <c r="H5" s="91" t="str">
        <f t="shared" si="3"/>
        <v>REDOVNA DJELATNOST SVEUČILIŠTA U ZAGREBU</v>
      </c>
      <c r="I5" s="91" t="str">
        <f t="shared" si="4"/>
        <v>0942</v>
      </c>
      <c r="J5" s="128">
        <v>800016</v>
      </c>
      <c r="K5" s="128">
        <v>803894</v>
      </c>
      <c r="L5" s="128">
        <v>807791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48</v>
      </c>
      <c r="H6" s="91" t="str">
        <f t="shared" si="3"/>
        <v>REDOVNA DJELATNOST SVEUČILIŠTA U ZAGREBU</v>
      </c>
      <c r="I6" s="91" t="str">
        <f t="shared" si="4"/>
        <v>0942</v>
      </c>
      <c r="J6" s="128">
        <v>66362</v>
      </c>
      <c r="K6" s="128">
        <v>66362</v>
      </c>
      <c r="L6" s="128">
        <v>66362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3222</v>
      </c>
      <c r="F7" s="91" t="str">
        <f t="shared" si="2"/>
        <v>Materijal i sirovine</v>
      </c>
      <c r="G7" s="129" t="s">
        <v>48</v>
      </c>
      <c r="H7" s="91" t="str">
        <f t="shared" si="3"/>
        <v>REDOVNA DJELATNOST SVEUČILIŠTA U ZAGREBU</v>
      </c>
      <c r="I7" s="91" t="str">
        <f t="shared" si="4"/>
        <v>0942</v>
      </c>
      <c r="J7" s="128">
        <v>1327</v>
      </c>
      <c r="K7" s="128">
        <v>1327</v>
      </c>
      <c r="L7" s="128">
        <v>1327</v>
      </c>
      <c r="M7" s="95"/>
      <c r="O7" s="86" t="str">
        <f t="shared" si="5"/>
        <v>322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3233</v>
      </c>
      <c r="F8" s="91" t="str">
        <f t="shared" si="2"/>
        <v>Usluge promidžbe i informiranja</v>
      </c>
      <c r="G8" s="129" t="s">
        <v>48</v>
      </c>
      <c r="H8" s="91" t="str">
        <f t="shared" si="3"/>
        <v>REDOVNA DJELATNOST SVEUČILIŠTA U ZAGREBU</v>
      </c>
      <c r="I8" s="91" t="str">
        <f t="shared" si="4"/>
        <v>0942</v>
      </c>
      <c r="J8" s="128">
        <v>1327</v>
      </c>
      <c r="K8" s="128">
        <v>1327</v>
      </c>
      <c r="L8" s="128">
        <v>1327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3236</v>
      </c>
      <c r="F9" s="91" t="str">
        <f t="shared" si="2"/>
        <v>Zdravstvene i veterinarske usluge</v>
      </c>
      <c r="G9" s="129" t="s">
        <v>48</v>
      </c>
      <c r="H9" s="91" t="str">
        <f t="shared" si="3"/>
        <v>REDOVNA DJELATNOST SVEUČILIŠTA U ZAGREBU</v>
      </c>
      <c r="I9" s="91" t="str">
        <f t="shared" si="4"/>
        <v>0942</v>
      </c>
      <c r="J9" s="128">
        <v>14957</v>
      </c>
      <c r="K9" s="128">
        <v>15382</v>
      </c>
      <c r="L9" s="128">
        <v>15809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3295</v>
      </c>
      <c r="F10" s="91" t="str">
        <f t="shared" si="2"/>
        <v>Pristojbe i naknade</v>
      </c>
      <c r="G10" s="129" t="s">
        <v>48</v>
      </c>
      <c r="H10" s="91" t="str">
        <f t="shared" si="3"/>
        <v>REDOVNA DJELATNOST SVEUČILIŠTA U ZAGREBU</v>
      </c>
      <c r="I10" s="91" t="str">
        <f t="shared" si="4"/>
        <v>0942</v>
      </c>
      <c r="J10" s="128">
        <v>5495</v>
      </c>
      <c r="K10" s="128">
        <v>5495</v>
      </c>
      <c r="L10" s="128">
        <v>5495</v>
      </c>
      <c r="M10" s="95"/>
      <c r="O10" s="86" t="str">
        <f t="shared" si="5"/>
        <v>329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/>
      </c>
      <c r="B11" s="90" t="str">
        <f>IF(C11="","",VLOOKUP('OPĆI DIO'!$C$3,'OPĆI DIO'!$L$6:$U$138,9,FALSE))</f>
        <v/>
      </c>
      <c r="C11" s="96"/>
      <c r="D11" s="91" t="str">
        <f t="shared" si="1"/>
        <v/>
      </c>
      <c r="E11" s="96"/>
      <c r="F11" s="91" t="str">
        <f t="shared" si="2"/>
        <v/>
      </c>
      <c r="G11" s="129"/>
      <c r="H11" s="91" t="str">
        <f t="shared" si="3"/>
        <v/>
      </c>
      <c r="I11" s="91" t="str">
        <f t="shared" si="4"/>
        <v/>
      </c>
      <c r="J11" s="128"/>
      <c r="K11" s="128"/>
      <c r="L11" s="128"/>
      <c r="M11" s="95"/>
      <c r="O11" s="86" t="str">
        <f t="shared" si="5"/>
        <v/>
      </c>
      <c r="P11" s="86" t="str">
        <f t="shared" si="6"/>
        <v/>
      </c>
      <c r="Q11" s="86" t="str">
        <f t="shared" si="7"/>
        <v/>
      </c>
      <c r="R11" s="86" t="str">
        <f t="shared" si="8"/>
        <v/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3211</v>
      </c>
      <c r="F12" s="91" t="str">
        <f t="shared" si="2"/>
        <v>Službena putovanja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29816</v>
      </c>
      <c r="K12" s="128">
        <v>29816</v>
      </c>
      <c r="L12" s="128">
        <v>29816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3213</v>
      </c>
      <c r="F13" s="91" t="str">
        <f t="shared" si="2"/>
        <v>Stručno usavršavanje zaposlenika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10927</v>
      </c>
      <c r="K13" s="128">
        <v>10927</v>
      </c>
      <c r="L13" s="128">
        <v>10927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3221</v>
      </c>
      <c r="F14" s="91" t="str">
        <f t="shared" si="2"/>
        <v>Uredski materijal i ostali materijalni rashodi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15000</v>
      </c>
      <c r="K14" s="128">
        <v>15000</v>
      </c>
      <c r="L14" s="128">
        <v>15000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3222</v>
      </c>
      <c r="F15" s="91" t="str">
        <f t="shared" si="2"/>
        <v>Materijal i sirovine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60000</v>
      </c>
      <c r="K15" s="128">
        <v>60000</v>
      </c>
      <c r="L15" s="128">
        <v>60000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3223</v>
      </c>
      <c r="F16" s="91" t="str">
        <f t="shared" si="2"/>
        <v>Energija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90000</v>
      </c>
      <c r="K16" s="128">
        <v>90000</v>
      </c>
      <c r="L16" s="128">
        <v>90000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3224</v>
      </c>
      <c r="F17" s="91" t="str">
        <f t="shared" si="2"/>
        <v>Materijal i dijelovi za tekuće i investicijsko održavanje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1990</v>
      </c>
      <c r="K17" s="128">
        <v>1990</v>
      </c>
      <c r="L17" s="128">
        <v>1990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6637</v>
      </c>
      <c r="K18" s="128">
        <v>6637</v>
      </c>
      <c r="L18" s="128">
        <v>6637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20000</v>
      </c>
      <c r="K19" s="128">
        <v>20000</v>
      </c>
      <c r="L19" s="128">
        <v>20000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3234</v>
      </c>
      <c r="F20" s="91" t="str">
        <f t="shared" si="2"/>
        <v>Komunalne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15000</v>
      </c>
      <c r="K20" s="128">
        <v>15000</v>
      </c>
      <c r="L20" s="128">
        <v>15000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3235</v>
      </c>
      <c r="F21" s="91" t="str">
        <f t="shared" si="2"/>
        <v>Zakupnine i najamnine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33654</v>
      </c>
      <c r="K21" s="128">
        <v>33654</v>
      </c>
      <c r="L21" s="128">
        <v>33654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3236</v>
      </c>
      <c r="F22" s="91" t="str">
        <f t="shared" si="2"/>
        <v>Zdravstvene i veterinarske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5000</v>
      </c>
      <c r="K22" s="128">
        <v>5000</v>
      </c>
      <c r="L22" s="128">
        <v>5000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60293</v>
      </c>
      <c r="K23" s="128">
        <v>60293</v>
      </c>
      <c r="L23" s="128">
        <v>60293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7964</v>
      </c>
      <c r="K24" s="128">
        <v>7964</v>
      </c>
      <c r="L24" s="128">
        <v>7964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1000</v>
      </c>
      <c r="K25" s="128">
        <v>1000</v>
      </c>
      <c r="L25" s="128">
        <v>1000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3292</v>
      </c>
      <c r="F26" s="91" t="str">
        <f t="shared" si="2"/>
        <v>Premije osiguranja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1000</v>
      </c>
      <c r="K26" s="128">
        <v>1000</v>
      </c>
      <c r="L26" s="128">
        <v>1000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90000</v>
      </c>
      <c r="K27" s="128">
        <v>90000</v>
      </c>
      <c r="L27" s="128">
        <v>90000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/>
      </c>
      <c r="B28" s="90" t="str">
        <f>IF(C28="","",VLOOKUP('OPĆI DIO'!$C$3,'OPĆI DIO'!$L$6:$U$138,9,FALSE))</f>
        <v/>
      </c>
      <c r="C28" s="96"/>
      <c r="D28" s="91" t="str">
        <f t="shared" si="1"/>
        <v/>
      </c>
      <c r="E28" s="96"/>
      <c r="F28" s="91" t="str">
        <f t="shared" si="2"/>
        <v/>
      </c>
      <c r="G28" s="129"/>
      <c r="H28" s="91" t="str">
        <f t="shared" si="3"/>
        <v/>
      </c>
      <c r="I28" s="91" t="str">
        <f t="shared" si="4"/>
        <v/>
      </c>
      <c r="J28" s="128"/>
      <c r="K28" s="128"/>
      <c r="L28" s="128"/>
      <c r="M28" s="95"/>
      <c r="O28" s="86" t="str">
        <f t="shared" si="5"/>
        <v/>
      </c>
      <c r="P28" s="86" t="str">
        <f t="shared" si="6"/>
        <v/>
      </c>
      <c r="Q28" s="86" t="str">
        <f t="shared" si="7"/>
        <v/>
      </c>
      <c r="R28" s="86" t="str">
        <f t="shared" si="8"/>
        <v/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3111</v>
      </c>
      <c r="F29" s="91" t="str">
        <f t="shared" si="2"/>
        <v>Plaće za redovan rad</v>
      </c>
      <c r="G29" s="129" t="s">
        <v>145</v>
      </c>
      <c r="H29" s="91" t="str">
        <f t="shared" si="3"/>
        <v>REDOVNA DJELATNOST SVEUČILIŠTA U ZAGREBU (IZ EVIDENCIJSKIH PRIHODA)</v>
      </c>
      <c r="I29" s="91" t="str">
        <f t="shared" si="4"/>
        <v>0942</v>
      </c>
      <c r="J29" s="128">
        <v>69015.000331807023</v>
      </c>
      <c r="K29" s="128">
        <v>69015.000331807023</v>
      </c>
      <c r="L29" s="128">
        <v>69015.000331807023</v>
      </c>
      <c r="M29" s="95"/>
      <c r="O29" s="86" t="str">
        <f t="shared" si="5"/>
        <v>311</v>
      </c>
      <c r="P29" s="86" t="str">
        <f t="shared" si="6"/>
        <v>31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3121</v>
      </c>
      <c r="F30" s="91" t="str">
        <f t="shared" si="2"/>
        <v>Ostali rashodi za zaposlene</v>
      </c>
      <c r="G30" s="129" t="s">
        <v>145</v>
      </c>
      <c r="H30" s="91" t="str">
        <f t="shared" si="3"/>
        <v>REDOVNA DJELATNOST SVEUČILIŠTA U ZAGREBU (IZ EVIDENCIJSKIH PRIHODA)</v>
      </c>
      <c r="I30" s="91" t="str">
        <f t="shared" si="4"/>
        <v>0942</v>
      </c>
      <c r="J30" s="128">
        <v>796.00106178246733</v>
      </c>
      <c r="K30" s="128">
        <v>796.00106178246733</v>
      </c>
      <c r="L30" s="128">
        <v>796.00106178246733</v>
      </c>
      <c r="M30" s="95"/>
      <c r="O30" s="86" t="str">
        <f t="shared" si="5"/>
        <v>312</v>
      </c>
      <c r="P30" s="86" t="str">
        <f t="shared" si="6"/>
        <v>31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3132</v>
      </c>
      <c r="F31" s="91" t="str">
        <f t="shared" si="2"/>
        <v>Doprinosi za obvezno zdravstveno osiguranje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11386.998473687701</v>
      </c>
      <c r="K31" s="128">
        <v>11386.998473687701</v>
      </c>
      <c r="L31" s="128">
        <v>11386.998473687701</v>
      </c>
      <c r="M31" s="95"/>
      <c r="O31" s="86" t="str">
        <f t="shared" si="5"/>
        <v>313</v>
      </c>
      <c r="P31" s="86" t="str">
        <f t="shared" si="6"/>
        <v>31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3211</v>
      </c>
      <c r="F32" s="91" t="str">
        <f t="shared" si="2"/>
        <v>Službena putovanja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39819.999999999993</v>
      </c>
      <c r="K32" s="128">
        <v>39819.999999999993</v>
      </c>
      <c r="L32" s="128">
        <v>39819.999999999993</v>
      </c>
      <c r="M32" s="95"/>
      <c r="O32" s="86" t="str">
        <f t="shared" si="5"/>
        <v>321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3212</v>
      </c>
      <c r="F33" s="91" t="str">
        <f t="shared" si="2"/>
        <v>Naknade za prijevoz, za rad na terenu i odvojeni život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462.00013272280842</v>
      </c>
      <c r="K33" s="128">
        <v>462.00013272280842</v>
      </c>
      <c r="L33" s="128">
        <v>462.00013272280842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3213</v>
      </c>
      <c r="F34" s="91" t="str">
        <f t="shared" si="2"/>
        <v>Stručno usavršavanje zaposlenika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5000</v>
      </c>
      <c r="K34" s="128">
        <v>5000</v>
      </c>
      <c r="L34" s="128">
        <v>5000</v>
      </c>
      <c r="M34" s="95"/>
      <c r="O34" s="86" t="str">
        <f t="shared" si="5"/>
        <v>321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3221</v>
      </c>
      <c r="F35" s="91" t="str">
        <f t="shared" si="2"/>
        <v>Uredski materijal i ostali materijalni rashodi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5000</v>
      </c>
      <c r="K35" s="128">
        <v>5000</v>
      </c>
      <c r="L35" s="128">
        <v>5000</v>
      </c>
      <c r="M35" s="95"/>
      <c r="O35" s="86" t="str">
        <f t="shared" si="5"/>
        <v>322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3222</v>
      </c>
      <c r="F36" s="91" t="str">
        <f t="shared" si="2"/>
        <v>Materijal i sirovine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30000</v>
      </c>
      <c r="K36" s="128">
        <v>30000</v>
      </c>
      <c r="L36" s="128">
        <v>30000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3223</v>
      </c>
      <c r="F37" s="91" t="str">
        <f t="shared" si="2"/>
        <v>Energija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60000</v>
      </c>
      <c r="K37" s="128">
        <v>60000</v>
      </c>
      <c r="L37" s="128">
        <v>60000</v>
      </c>
      <c r="M37" s="95"/>
      <c r="O37" s="86" t="str">
        <f t="shared" si="5"/>
        <v>322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3224</v>
      </c>
      <c r="F38" s="91" t="str">
        <f t="shared" si="2"/>
        <v>Materijal i dijelovi za tekuće i investicijsko održavanje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1327.0011281438715</v>
      </c>
      <c r="K38" s="128">
        <v>1327.0011281438715</v>
      </c>
      <c r="L38" s="128">
        <v>1327.0011281438715</v>
      </c>
      <c r="M38" s="95"/>
      <c r="O38" s="86" t="str">
        <f t="shared" si="5"/>
        <v>322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3231</v>
      </c>
      <c r="F39" s="91" t="str">
        <f t="shared" si="2"/>
        <v>Usluge telefona, pošte i prijevoza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128">
        <v>7000</v>
      </c>
      <c r="K39" s="128">
        <v>7000</v>
      </c>
      <c r="L39" s="128">
        <v>7000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3232</v>
      </c>
      <c r="F40" s="91" t="str">
        <f t="shared" si="2"/>
        <v>Usluge tekućeg i investicijskog održavanja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128">
        <v>3000</v>
      </c>
      <c r="K40" s="128">
        <v>3000</v>
      </c>
      <c r="L40" s="128">
        <v>3000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3233</v>
      </c>
      <c r="F41" s="91" t="str">
        <f t="shared" si="2"/>
        <v>Usluge promidžbe i informiranja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128">
        <v>3000</v>
      </c>
      <c r="K41" s="128">
        <v>3000</v>
      </c>
      <c r="L41" s="128">
        <v>3000</v>
      </c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3234</v>
      </c>
      <c r="F42" s="91" t="str">
        <f t="shared" si="2"/>
        <v>Komunalne usluge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128">
        <v>30000</v>
      </c>
      <c r="K42" s="128">
        <v>30000</v>
      </c>
      <c r="L42" s="128">
        <v>30000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3235</v>
      </c>
      <c r="F43" s="91" t="str">
        <f t="shared" si="2"/>
        <v>Zakupnine i najamnine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128">
        <v>5000</v>
      </c>
      <c r="K43" s="128">
        <v>5000</v>
      </c>
      <c r="L43" s="128">
        <v>5000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3236</v>
      </c>
      <c r="F44" s="91" t="str">
        <f t="shared" si="2"/>
        <v>Zdravstvene i veterinarske usluge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128">
        <v>1500</v>
      </c>
      <c r="K44" s="128">
        <v>1500</v>
      </c>
      <c r="L44" s="128">
        <v>1500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3237</v>
      </c>
      <c r="F45" s="91" t="str">
        <f t="shared" si="2"/>
        <v>Intelektualne i osobne usluge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128">
        <v>32199.000597252634</v>
      </c>
      <c r="K45" s="128">
        <v>32199.000597252634</v>
      </c>
      <c r="L45" s="128">
        <v>32199.000597252634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3238</v>
      </c>
      <c r="F46" s="91" t="str">
        <f t="shared" si="2"/>
        <v>Računalne usluge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128">
        <v>2000</v>
      </c>
      <c r="K46" s="128">
        <v>2000</v>
      </c>
      <c r="L46" s="128">
        <v>2000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3239</v>
      </c>
      <c r="F47" s="91" t="str">
        <f t="shared" si="2"/>
        <v>Ostale usluge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128">
        <v>25000</v>
      </c>
      <c r="K47" s="128">
        <v>25000</v>
      </c>
      <c r="L47" s="128">
        <v>25000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3241</v>
      </c>
      <c r="F48" s="91" t="str">
        <f t="shared" si="2"/>
        <v>Naknade troškova osobama izvan radnog odnosa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128">
        <v>20000</v>
      </c>
      <c r="K48" s="128">
        <v>20000</v>
      </c>
      <c r="L48" s="128">
        <v>20000</v>
      </c>
      <c r="M48" s="95"/>
      <c r="O48" s="86" t="str">
        <f t="shared" si="5"/>
        <v>324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3293</v>
      </c>
      <c r="F49" s="91" t="str">
        <f t="shared" si="2"/>
        <v>Reprezentacija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128">
        <v>40000</v>
      </c>
      <c r="K49" s="128">
        <v>40000</v>
      </c>
      <c r="L49" s="128">
        <v>40000</v>
      </c>
      <c r="M49" s="95"/>
      <c r="O49" s="86" t="str">
        <f t="shared" si="5"/>
        <v>329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3294</v>
      </c>
      <c r="F50" s="91" t="str">
        <f t="shared" si="2"/>
        <v>Članarine i norme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128">
        <v>3000</v>
      </c>
      <c r="K50" s="128">
        <v>3000</v>
      </c>
      <c r="L50" s="128">
        <v>3000</v>
      </c>
      <c r="M50" s="95"/>
      <c r="O50" s="86" t="str">
        <f t="shared" si="5"/>
        <v>329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3299</v>
      </c>
      <c r="F51" s="91" t="str">
        <f t="shared" si="2"/>
        <v>Ostali nespomenuti rashodi poslovanja</v>
      </c>
      <c r="G51" s="129" t="s">
        <v>145</v>
      </c>
      <c r="H51" s="91" t="str">
        <f t="shared" si="3"/>
        <v>REDOVNA DJELATNOST SVEUČILIŠTA U ZAGREBU (IZ EVIDENCIJSKIH PRIHODA)</v>
      </c>
      <c r="I51" s="91" t="str">
        <f t="shared" si="4"/>
        <v>0942</v>
      </c>
      <c r="J51" s="128">
        <v>1327.0011281438715</v>
      </c>
      <c r="K51" s="128">
        <v>1327.0011281438715</v>
      </c>
      <c r="L51" s="128">
        <v>1327.0011281438715</v>
      </c>
      <c r="M51" s="95"/>
      <c r="O51" s="86" t="str">
        <f t="shared" si="5"/>
        <v>329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3431</v>
      </c>
      <c r="F52" s="91" t="str">
        <f t="shared" si="2"/>
        <v>Bankarske usluge i usluge platnog prometa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128">
        <v>1327.0011281438715</v>
      </c>
      <c r="K52" s="128">
        <v>1327.0011281438715</v>
      </c>
      <c r="L52" s="128">
        <v>1327.0011281438715</v>
      </c>
      <c r="M52" s="95"/>
      <c r="O52" s="86" t="str">
        <f t="shared" si="5"/>
        <v>343</v>
      </c>
      <c r="P52" s="86" t="str">
        <f t="shared" si="6"/>
        <v>34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3111</v>
      </c>
      <c r="F54" s="91" t="str">
        <f t="shared" si="2"/>
        <v>Plaće za redovan rad</v>
      </c>
      <c r="G54" s="129" t="s">
        <v>145</v>
      </c>
      <c r="H54" s="91" t="str">
        <f t="shared" si="3"/>
        <v>REDOVNA DJELATNOST SVEUČILIŠTA U ZAGREBU (IZ EVIDENCIJSKIH PRIHODA)</v>
      </c>
      <c r="I54" s="91" t="str">
        <f t="shared" si="4"/>
        <v>0942</v>
      </c>
      <c r="J54" s="128">
        <v>455690.00066361402</v>
      </c>
      <c r="K54" s="128">
        <v>455690.00066361402</v>
      </c>
      <c r="L54" s="128">
        <v>455690.00066361402</v>
      </c>
      <c r="M54" s="95"/>
      <c r="O54" s="86" t="str">
        <f t="shared" si="5"/>
        <v>311</v>
      </c>
      <c r="P54" s="86" t="str">
        <f t="shared" si="6"/>
        <v>31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3121</v>
      </c>
      <c r="F55" s="91" t="str">
        <f t="shared" si="2"/>
        <v>Ostali rashodi za zaposlene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128">
        <v>72334.000929059664</v>
      </c>
      <c r="K55" s="128">
        <v>72334.000929059664</v>
      </c>
      <c r="L55" s="128">
        <v>72334.000929059664</v>
      </c>
      <c r="M55" s="95"/>
      <c r="O55" s="86" t="str">
        <f t="shared" si="5"/>
        <v>312</v>
      </c>
      <c r="P55" s="86" t="str">
        <f t="shared" si="6"/>
        <v>31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3132</v>
      </c>
      <c r="F56" s="91" t="str">
        <f t="shared" si="2"/>
        <v>Doprinosi za obvezno zdravstveno osiguranje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128">
        <v>72548.000530891237</v>
      </c>
      <c r="K56" s="128">
        <v>72548.000530891237</v>
      </c>
      <c r="L56" s="128">
        <v>72548.000530891237</v>
      </c>
      <c r="M56" s="95"/>
      <c r="O56" s="86" t="str">
        <f t="shared" si="5"/>
        <v>313</v>
      </c>
      <c r="P56" s="86" t="str">
        <f t="shared" si="6"/>
        <v>31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3211</v>
      </c>
      <c r="F57" s="91" t="str">
        <f t="shared" si="2"/>
        <v>Službena putovanja</v>
      </c>
      <c r="G57" s="129" t="s">
        <v>145</v>
      </c>
      <c r="H57" s="91" t="str">
        <f t="shared" si="3"/>
        <v>REDOVNA DJELATNOST SVEUČILIŠTA U ZAGREBU (IZ EVIDENCIJSKIH PRIHODA)</v>
      </c>
      <c r="I57" s="91" t="str">
        <f t="shared" si="4"/>
        <v>0942</v>
      </c>
      <c r="J57" s="128">
        <v>20000</v>
      </c>
      <c r="K57" s="128">
        <v>20000</v>
      </c>
      <c r="L57" s="128">
        <v>20000</v>
      </c>
      <c r="M57" s="95"/>
      <c r="O57" s="86" t="str">
        <f t="shared" si="5"/>
        <v>321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3212</v>
      </c>
      <c r="F58" s="91" t="str">
        <f t="shared" si="2"/>
        <v>Naknade za prijevoz, za rad na terenu i odvojeni život</v>
      </c>
      <c r="G58" s="129" t="s">
        <v>145</v>
      </c>
      <c r="H58" s="91" t="str">
        <f t="shared" si="3"/>
        <v>REDOVNA DJELATNOST SVEUČILIŠTA U ZAGREBU (IZ EVIDENCIJSKIH PRIHODA)</v>
      </c>
      <c r="I58" s="91" t="str">
        <f t="shared" si="4"/>
        <v>0942</v>
      </c>
      <c r="J58" s="128">
        <v>1232.0007963368505</v>
      </c>
      <c r="K58" s="128">
        <v>1232.0007963368505</v>
      </c>
      <c r="L58" s="128">
        <v>1232.0007963368505</v>
      </c>
      <c r="M58" s="95"/>
      <c r="O58" s="86" t="str">
        <f t="shared" si="5"/>
        <v>321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3213</v>
      </c>
      <c r="F59" s="91" t="str">
        <f t="shared" si="2"/>
        <v>Stručno usavršavanje zaposlenika</v>
      </c>
      <c r="G59" s="129" t="s">
        <v>145</v>
      </c>
      <c r="H59" s="91" t="str">
        <f t="shared" si="3"/>
        <v>REDOVNA DJELATNOST SVEUČILIŠTA U ZAGREBU (IZ EVIDENCIJSKIH PRIHODA)</v>
      </c>
      <c r="I59" s="91" t="str">
        <f t="shared" si="4"/>
        <v>0942</v>
      </c>
      <c r="J59" s="128">
        <v>13272.00079633685</v>
      </c>
      <c r="K59" s="128">
        <v>13272.00079633685</v>
      </c>
      <c r="L59" s="128">
        <v>13272.00079633685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3221</v>
      </c>
      <c r="F60" s="91" t="str">
        <f t="shared" si="2"/>
        <v>Uredski materijal i ostali materijalni rashodi</v>
      </c>
      <c r="G60" s="129" t="s">
        <v>145</v>
      </c>
      <c r="H60" s="91" t="str">
        <f t="shared" si="3"/>
        <v>REDOVNA DJELATNOST SVEUČILIŠTA U ZAGREBU (IZ EVIDENCIJSKIH PRIHODA)</v>
      </c>
      <c r="I60" s="91" t="str">
        <f t="shared" si="4"/>
        <v>0942</v>
      </c>
      <c r="J60" s="128">
        <v>20000</v>
      </c>
      <c r="K60" s="128">
        <v>20000</v>
      </c>
      <c r="L60" s="128">
        <v>20000</v>
      </c>
      <c r="M60" s="95"/>
      <c r="O60" s="86" t="str">
        <f t="shared" si="5"/>
        <v>322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3222</v>
      </c>
      <c r="F61" s="91" t="str">
        <f t="shared" si="2"/>
        <v>Materijal i sirovine</v>
      </c>
      <c r="G61" s="129" t="s">
        <v>145</v>
      </c>
      <c r="H61" s="91" t="str">
        <f t="shared" si="3"/>
        <v>REDOVNA DJELATNOST SVEUČILIŠTA U ZAGREBU (IZ EVIDENCIJSKIH PRIHODA)</v>
      </c>
      <c r="I61" s="91" t="str">
        <f t="shared" si="4"/>
        <v>0942</v>
      </c>
      <c r="J61" s="128">
        <v>20000</v>
      </c>
      <c r="K61" s="128">
        <v>20000</v>
      </c>
      <c r="L61" s="128">
        <v>20000</v>
      </c>
      <c r="M61" s="95"/>
      <c r="O61" s="86" t="str">
        <f t="shared" si="5"/>
        <v>322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3223</v>
      </c>
      <c r="F62" s="91" t="str">
        <f t="shared" si="2"/>
        <v>Energija</v>
      </c>
      <c r="G62" s="129" t="s">
        <v>145</v>
      </c>
      <c r="H62" s="91" t="str">
        <f t="shared" si="3"/>
        <v>REDOVNA DJELATNOST SVEUČILIŠTA U ZAGREBU (IZ EVIDENCIJSKIH PRIHODA)</v>
      </c>
      <c r="I62" s="91" t="str">
        <f t="shared" si="4"/>
        <v>0942</v>
      </c>
      <c r="J62" s="128">
        <v>10000</v>
      </c>
      <c r="K62" s="128">
        <v>10000</v>
      </c>
      <c r="L62" s="128">
        <v>10000</v>
      </c>
      <c r="M62" s="95"/>
      <c r="O62" s="86" t="str">
        <f t="shared" si="5"/>
        <v>322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3224</v>
      </c>
      <c r="F63" s="91" t="str">
        <f t="shared" si="2"/>
        <v>Materijal i dijelovi za tekuće i investicijsko održavanje</v>
      </c>
      <c r="G63" s="129" t="s">
        <v>145</v>
      </c>
      <c r="H63" s="91" t="str">
        <f t="shared" si="3"/>
        <v>REDOVNA DJELATNOST SVEUČILIŠTA U ZAGREBU (IZ EVIDENCIJSKIH PRIHODA)</v>
      </c>
      <c r="I63" s="91" t="str">
        <f t="shared" si="4"/>
        <v>0942</v>
      </c>
      <c r="J63" s="128">
        <v>6636.0010617824664</v>
      </c>
      <c r="K63" s="128">
        <v>6636.0010617824664</v>
      </c>
      <c r="L63" s="128">
        <v>6636.0010617824664</v>
      </c>
      <c r="M63" s="95"/>
      <c r="O63" s="86" t="str">
        <f t="shared" si="5"/>
        <v>322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3225</v>
      </c>
      <c r="F64" s="91" t="str">
        <f t="shared" si="2"/>
        <v>Sitni inventar i auto gume</v>
      </c>
      <c r="G64" s="129" t="s">
        <v>145</v>
      </c>
      <c r="H64" s="91" t="str">
        <f t="shared" si="3"/>
        <v>REDOVNA DJELATNOST SVEUČILIŠTA U ZAGREBU (IZ EVIDENCIJSKIH PRIHODA)</v>
      </c>
      <c r="I64" s="91" t="str">
        <f t="shared" si="4"/>
        <v>0942</v>
      </c>
      <c r="J64" s="128">
        <v>1327.0011281438715</v>
      </c>
      <c r="K64" s="128">
        <v>1327.0011281438715</v>
      </c>
      <c r="L64" s="128">
        <v>1327.0011281438715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3227</v>
      </c>
      <c r="F65" s="91" t="str">
        <f t="shared" si="2"/>
        <v>Službena, radna i zaštitna odjeća i obuća</v>
      </c>
      <c r="G65" s="129" t="s">
        <v>145</v>
      </c>
      <c r="H65" s="91" t="str">
        <f t="shared" si="3"/>
        <v>REDOVNA DJELATNOST SVEUČILIŠTA U ZAGREBU (IZ EVIDENCIJSKIH PRIHODA)</v>
      </c>
      <c r="I65" s="91" t="str">
        <f t="shared" si="4"/>
        <v>0942</v>
      </c>
      <c r="J65" s="128">
        <v>3000</v>
      </c>
      <c r="K65" s="128">
        <v>3000</v>
      </c>
      <c r="L65" s="128">
        <v>3000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3231</v>
      </c>
      <c r="F66" s="91" t="str">
        <f t="shared" si="2"/>
        <v>Usluge telefona, pošte i prijevoza</v>
      </c>
      <c r="G66" s="129" t="s">
        <v>145</v>
      </c>
      <c r="H66" s="91" t="str">
        <f t="shared" si="3"/>
        <v>REDOVNA DJELATNOST SVEUČILIŠTA U ZAGREBU (IZ EVIDENCIJSKIH PRIHODA)</v>
      </c>
      <c r="I66" s="91" t="str">
        <f t="shared" si="4"/>
        <v>0942</v>
      </c>
      <c r="J66" s="128">
        <v>6636.0010617824664</v>
      </c>
      <c r="K66" s="128">
        <v>6636.0010617824664</v>
      </c>
      <c r="L66" s="128">
        <v>6636.0010617824664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3232</v>
      </c>
      <c r="F67" s="91" t="str">
        <f t="shared" si="2"/>
        <v>Usluge tekućeg i investicijskog održavanja</v>
      </c>
      <c r="G67" s="129" t="s">
        <v>145</v>
      </c>
      <c r="H67" s="91" t="str">
        <f t="shared" si="3"/>
        <v>REDOVNA DJELATNOST SVEUČILIŠTA U ZAGREBU (IZ EVIDENCIJSKIH PRIHODA)</v>
      </c>
      <c r="I67" s="91" t="str">
        <f t="shared" si="4"/>
        <v>0942</v>
      </c>
      <c r="J67" s="128">
        <v>132723.00086269825</v>
      </c>
      <c r="K67" s="128">
        <v>132723.00086269825</v>
      </c>
      <c r="L67" s="128">
        <v>132723.00086269825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3233</v>
      </c>
      <c r="F68" s="91" t="str">
        <f t="shared" ref="F68:F131" si="14">IFERROR(VLOOKUP(E68,$V$5:$X$129,2,FALSE),"")</f>
        <v>Usluge promidžbe i informiranja</v>
      </c>
      <c r="G68" s="129" t="s">
        <v>145</v>
      </c>
      <c r="H68" s="91" t="str">
        <f t="shared" ref="H68:H131" si="15">IFERROR(VLOOKUP(G68,$AB$6:$AC$327,2,FALSE),"")</f>
        <v>REDOVNA DJELATNOST SVEUČILIŠTA U ZAGREBU (IZ EVIDENCIJSKIH PRIHODA)</v>
      </c>
      <c r="I68" s="91" t="str">
        <f t="shared" ref="I68:I131" si="16">IFERROR(VLOOKUP(G68,$AB$6:$AF$327,3,FALSE),"")</f>
        <v>0942</v>
      </c>
      <c r="J68" s="128">
        <v>10000</v>
      </c>
      <c r="K68" s="128">
        <v>10000</v>
      </c>
      <c r="L68" s="128">
        <v>10000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3234</v>
      </c>
      <c r="F69" s="91" t="str">
        <f t="shared" si="14"/>
        <v>Komunalne usluge</v>
      </c>
      <c r="G69" s="129" t="s">
        <v>145</v>
      </c>
      <c r="H69" s="91" t="str">
        <f t="shared" si="15"/>
        <v>REDOVNA DJELATNOST SVEUČILIŠTA U ZAGREBU (IZ EVIDENCIJSKIH PRIHODA)</v>
      </c>
      <c r="I69" s="91" t="str">
        <f t="shared" si="16"/>
        <v>0942</v>
      </c>
      <c r="J69" s="128">
        <v>13271.999469108767</v>
      </c>
      <c r="K69" s="128">
        <v>13271.999469108767</v>
      </c>
      <c r="L69" s="128">
        <v>13271.999469108767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3235</v>
      </c>
      <c r="F70" s="91" t="str">
        <f t="shared" si="14"/>
        <v>Zakupnine i najamnine</v>
      </c>
      <c r="G70" s="129" t="s">
        <v>145</v>
      </c>
      <c r="H70" s="91" t="str">
        <f t="shared" si="15"/>
        <v>REDOVNA DJELATNOST SVEUČILIŠTA U ZAGREBU (IZ EVIDENCIJSKIH PRIHODA)</v>
      </c>
      <c r="I70" s="91" t="str">
        <f t="shared" si="16"/>
        <v>0942</v>
      </c>
      <c r="J70" s="128">
        <v>33179.998672771915</v>
      </c>
      <c r="K70" s="128">
        <v>33179.998672771915</v>
      </c>
      <c r="L70" s="128">
        <v>33179.998672771915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3236</v>
      </c>
      <c r="F71" s="91" t="str">
        <f t="shared" si="14"/>
        <v>Zdravstvene i veterinarske usluge</v>
      </c>
      <c r="G71" s="129" t="s">
        <v>145</v>
      </c>
      <c r="H71" s="91" t="str">
        <f t="shared" si="15"/>
        <v>REDOVNA DJELATNOST SVEUČILIŠTA U ZAGREBU (IZ EVIDENCIJSKIH PRIHODA)</v>
      </c>
      <c r="I71" s="91" t="str">
        <f t="shared" si="16"/>
        <v>0942</v>
      </c>
      <c r="J71" s="128">
        <v>18581.000729975443</v>
      </c>
      <c r="K71" s="128">
        <v>18581.000729975443</v>
      </c>
      <c r="L71" s="128">
        <v>18581.000729975443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3237</v>
      </c>
      <c r="F72" s="91" t="str">
        <f t="shared" si="14"/>
        <v>Intelektualne i osobne usluge</v>
      </c>
      <c r="G72" s="129" t="s">
        <v>145</v>
      </c>
      <c r="H72" s="91" t="str">
        <f t="shared" si="15"/>
        <v>REDOVNA DJELATNOST SVEUČILIŠTA U ZAGREBU (IZ EVIDENCIJSKIH PRIHODA)</v>
      </c>
      <c r="I72" s="91" t="str">
        <f t="shared" si="16"/>
        <v>0942</v>
      </c>
      <c r="J72" s="128">
        <v>335125.00099542103</v>
      </c>
      <c r="K72" s="128">
        <v>335125.00099542103</v>
      </c>
      <c r="L72" s="128">
        <v>335125.00099542103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3238</v>
      </c>
      <c r="F73" s="91" t="str">
        <f t="shared" si="14"/>
        <v>Računalne usluge</v>
      </c>
      <c r="G73" s="129" t="s">
        <v>145</v>
      </c>
      <c r="H73" s="91" t="str">
        <f t="shared" si="15"/>
        <v>REDOVNA DJELATNOST SVEUČILIŠTA U ZAGREBU (IZ EVIDENCIJSKIH PRIHODA)</v>
      </c>
      <c r="I73" s="91" t="str">
        <f t="shared" si="16"/>
        <v>0942</v>
      </c>
      <c r="J73" s="128">
        <v>12475.997080098214</v>
      </c>
      <c r="K73" s="128">
        <v>12475.997080098214</v>
      </c>
      <c r="L73" s="128">
        <v>12475.997080098214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3239</v>
      </c>
      <c r="F74" s="91" t="str">
        <f t="shared" si="14"/>
        <v>Ostale usluge</v>
      </c>
      <c r="G74" s="129" t="s">
        <v>145</v>
      </c>
      <c r="H74" s="91" t="str">
        <f t="shared" si="15"/>
        <v>REDOVNA DJELATNOST SVEUČILIŠTA U ZAGREBU (IZ EVIDENCIJSKIH PRIHODA)</v>
      </c>
      <c r="I74" s="91" t="str">
        <f t="shared" si="16"/>
        <v>0942</v>
      </c>
      <c r="J74" s="128">
        <v>10000</v>
      </c>
      <c r="K74" s="128">
        <v>10000</v>
      </c>
      <c r="L74" s="128">
        <v>10000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3241</v>
      </c>
      <c r="F75" s="91" t="str">
        <f t="shared" si="14"/>
        <v>Naknade troškova osobama izvan radnog odnosa</v>
      </c>
      <c r="G75" s="129" t="s">
        <v>145</v>
      </c>
      <c r="H75" s="91" t="str">
        <f t="shared" si="15"/>
        <v>REDOVNA DJELATNOST SVEUČILIŠTA U ZAGREBU (IZ EVIDENCIJSKIH PRIHODA)</v>
      </c>
      <c r="I75" s="91" t="str">
        <f t="shared" si="16"/>
        <v>0942</v>
      </c>
      <c r="J75" s="128">
        <v>5000</v>
      </c>
      <c r="K75" s="128">
        <v>5000</v>
      </c>
      <c r="L75" s="128">
        <v>5000</v>
      </c>
      <c r="M75" s="95"/>
      <c r="O75" s="86" t="str">
        <f t="shared" si="17"/>
        <v>324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3292</v>
      </c>
      <c r="F76" s="91" t="str">
        <f t="shared" si="14"/>
        <v>Premije osiguranja</v>
      </c>
      <c r="G76" s="129" t="s">
        <v>145</v>
      </c>
      <c r="H76" s="91" t="str">
        <f t="shared" si="15"/>
        <v>REDOVNA DJELATNOST SVEUČILIŠTA U ZAGREBU (IZ EVIDENCIJSKIH PRIHODA)</v>
      </c>
      <c r="I76" s="91" t="str">
        <f t="shared" si="16"/>
        <v>0942</v>
      </c>
      <c r="J76" s="128">
        <v>1000</v>
      </c>
      <c r="K76" s="128">
        <v>1000</v>
      </c>
      <c r="L76" s="128">
        <v>1000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3293</v>
      </c>
      <c r="F77" s="91" t="str">
        <f t="shared" si="14"/>
        <v>Reprezentacija</v>
      </c>
      <c r="G77" s="129" t="s">
        <v>145</v>
      </c>
      <c r="H77" s="91" t="str">
        <f t="shared" si="15"/>
        <v>REDOVNA DJELATNOST SVEUČILIŠTA U ZAGREBU (IZ EVIDENCIJSKIH PRIHODA)</v>
      </c>
      <c r="I77" s="91" t="str">
        <f t="shared" si="16"/>
        <v>0942</v>
      </c>
      <c r="J77" s="128">
        <v>3000</v>
      </c>
      <c r="K77" s="128">
        <v>3000</v>
      </c>
      <c r="L77" s="128">
        <v>3000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3294</v>
      </c>
      <c r="F78" s="91" t="str">
        <f t="shared" si="14"/>
        <v>Članarine i norme</v>
      </c>
      <c r="G78" s="129" t="s">
        <v>145</v>
      </c>
      <c r="H78" s="91" t="str">
        <f t="shared" si="15"/>
        <v>REDOVNA DJELATNOST SVEUČILIŠTA U ZAGREBU (IZ EVIDENCIJSKIH PRIHODA)</v>
      </c>
      <c r="I78" s="91" t="str">
        <f t="shared" si="16"/>
        <v>0942</v>
      </c>
      <c r="J78" s="128">
        <v>1326.9998009157873</v>
      </c>
      <c r="K78" s="128">
        <v>1326.9998009157873</v>
      </c>
      <c r="L78" s="128">
        <v>1326.9998009157873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3299</v>
      </c>
      <c r="F79" s="91" t="str">
        <f t="shared" si="14"/>
        <v>Ostali nespomenuti rashodi poslovanja</v>
      </c>
      <c r="G79" s="129" t="s">
        <v>145</v>
      </c>
      <c r="H79" s="91" t="str">
        <f t="shared" si="15"/>
        <v>REDOVNA DJELATNOST SVEUČILIŠTA U ZAGREBU (IZ EVIDENCIJSKIH PRIHODA)</v>
      </c>
      <c r="I79" s="91" t="str">
        <f t="shared" si="16"/>
        <v>0942</v>
      </c>
      <c r="J79" s="128">
        <v>10000</v>
      </c>
      <c r="K79" s="128">
        <v>10000</v>
      </c>
      <c r="L79" s="128">
        <v>10000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3721</v>
      </c>
      <c r="F80" s="91" t="str">
        <f t="shared" si="14"/>
        <v>Naknade građanima i kućanstvima u novcu</v>
      </c>
      <c r="G80" s="129" t="s">
        <v>145</v>
      </c>
      <c r="H80" s="91" t="str">
        <f t="shared" si="15"/>
        <v>REDOVNA DJELATNOST SVEUČILIŠTA U ZAGREBU (IZ EVIDENCIJSKIH PRIHODA)</v>
      </c>
      <c r="I80" s="91" t="str">
        <f t="shared" si="16"/>
        <v>0942</v>
      </c>
      <c r="J80" s="128">
        <v>2124.0002654456166</v>
      </c>
      <c r="K80" s="128">
        <v>2124.0002654456166</v>
      </c>
      <c r="L80" s="128">
        <v>2124.0002654456166</v>
      </c>
      <c r="M80" s="95"/>
      <c r="O80" s="86" t="str">
        <f t="shared" si="17"/>
        <v>372</v>
      </c>
      <c r="P80" s="86" t="str">
        <f t="shared" si="18"/>
        <v>37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4221</v>
      </c>
      <c r="F81" s="91" t="str">
        <f t="shared" si="14"/>
        <v>Uredska oprema i namještaj</v>
      </c>
      <c r="G81" s="129" t="s">
        <v>145</v>
      </c>
      <c r="H81" s="91" t="str">
        <f t="shared" si="15"/>
        <v>REDOVNA DJELATNOST SVEUČILIŠTA U ZAGREBU (IZ EVIDENCIJSKIH PRIHODA)</v>
      </c>
      <c r="I81" s="91" t="str">
        <f t="shared" si="16"/>
        <v>0942</v>
      </c>
      <c r="J81" s="128">
        <v>131394.99900457892</v>
      </c>
      <c r="K81" s="128">
        <v>131394.99900457892</v>
      </c>
      <c r="L81" s="128">
        <v>131394.99900457892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4222</v>
      </c>
      <c r="F82" s="91" t="str">
        <f t="shared" si="14"/>
        <v>Komunikacijska oprema</v>
      </c>
      <c r="G82" s="129" t="s">
        <v>145</v>
      </c>
      <c r="H82" s="91" t="str">
        <f t="shared" si="15"/>
        <v>REDOVNA DJELATNOST SVEUČILIŠTA U ZAGREBU (IZ EVIDENCIJSKIH PRIHODA)</v>
      </c>
      <c r="I82" s="91" t="str">
        <f t="shared" si="16"/>
        <v>0942</v>
      </c>
      <c r="J82" s="128">
        <v>6636.0010617824664</v>
      </c>
      <c r="K82" s="128">
        <v>6636.0010617824664</v>
      </c>
      <c r="L82" s="128">
        <v>6636.0010617824664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4223</v>
      </c>
      <c r="F83" s="91" t="str">
        <f t="shared" si="14"/>
        <v>Oprema za održavanje i zaštitu</v>
      </c>
      <c r="G83" s="129" t="s">
        <v>145</v>
      </c>
      <c r="H83" s="91" t="str">
        <f t="shared" si="15"/>
        <v>REDOVNA DJELATNOST SVEUČILIŠTA U ZAGREBU (IZ EVIDENCIJSKIH PRIHODA)</v>
      </c>
      <c r="I83" s="91" t="str">
        <f t="shared" si="16"/>
        <v>0942</v>
      </c>
      <c r="J83" s="128">
        <v>20000</v>
      </c>
      <c r="K83" s="128">
        <v>20000</v>
      </c>
      <c r="L83" s="128">
        <v>20000</v>
      </c>
      <c r="M83" s="95"/>
      <c r="O83" s="86" t="str">
        <f t="shared" si="17"/>
        <v>422</v>
      </c>
      <c r="P83" s="86" t="str">
        <f t="shared" si="18"/>
        <v>42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4224</v>
      </c>
      <c r="F84" s="91" t="str">
        <f t="shared" si="14"/>
        <v>Medicinska i laboratorijska oprema</v>
      </c>
      <c r="G84" s="129" t="s">
        <v>145</v>
      </c>
      <c r="H84" s="91" t="str">
        <f t="shared" si="15"/>
        <v>REDOVNA DJELATNOST SVEUČILIŠTA U ZAGREBU (IZ EVIDENCIJSKIH PRIHODA)</v>
      </c>
      <c r="I84" s="91" t="str">
        <f t="shared" si="16"/>
        <v>0942</v>
      </c>
      <c r="J84" s="128">
        <v>66360.999402747359</v>
      </c>
      <c r="K84" s="128">
        <v>66360.999402747359</v>
      </c>
      <c r="L84" s="128">
        <v>66360.999402747359</v>
      </c>
      <c r="M84" s="95"/>
      <c r="O84" s="86" t="str">
        <f t="shared" si="17"/>
        <v>422</v>
      </c>
      <c r="P84" s="86" t="str">
        <f t="shared" si="18"/>
        <v>42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4225</v>
      </c>
      <c r="F85" s="91" t="str">
        <f t="shared" si="14"/>
        <v>Instrumenti, uređaji i strojevi</v>
      </c>
      <c r="G85" s="129" t="s">
        <v>145</v>
      </c>
      <c r="H85" s="91" t="str">
        <f t="shared" si="15"/>
        <v>REDOVNA DJELATNOST SVEUČILIŠTA U ZAGREBU (IZ EVIDENCIJSKIH PRIHODA)</v>
      </c>
      <c r="I85" s="91" t="str">
        <f t="shared" si="16"/>
        <v>0942</v>
      </c>
      <c r="J85" s="128">
        <v>13271.999469108767</v>
      </c>
      <c r="K85" s="128">
        <v>13271.999469108767</v>
      </c>
      <c r="L85" s="128">
        <v>13271.999469108767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4241</v>
      </c>
      <c r="F86" s="91" t="str">
        <f t="shared" si="14"/>
        <v>Knjige</v>
      </c>
      <c r="G86" s="129" t="s">
        <v>145</v>
      </c>
      <c r="H86" s="91" t="str">
        <f t="shared" si="15"/>
        <v>REDOVNA DJELATNOST SVEUČILIŠTA U ZAGREBU (IZ EVIDENCIJSKIH PRIHODA)</v>
      </c>
      <c r="I86" s="91" t="str">
        <f t="shared" si="16"/>
        <v>0942</v>
      </c>
      <c r="J86" s="128">
        <v>3000</v>
      </c>
      <c r="K86" s="128">
        <v>3000</v>
      </c>
      <c r="L86" s="128">
        <v>3000</v>
      </c>
      <c r="M86" s="95"/>
      <c r="O86" s="86" t="str">
        <f t="shared" si="17"/>
        <v>424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4262</v>
      </c>
      <c r="F87" s="91" t="str">
        <f t="shared" si="14"/>
        <v>Ulaganja u računalne programe</v>
      </c>
      <c r="G87" s="129" t="s">
        <v>145</v>
      </c>
      <c r="H87" s="91" t="str">
        <f t="shared" si="15"/>
        <v>REDOVNA DJELATNOST SVEUČILIŠTA U ZAGREBU (IZ EVIDENCIJSKIH PRIHODA)</v>
      </c>
      <c r="I87" s="91" t="str">
        <f t="shared" si="16"/>
        <v>0942</v>
      </c>
      <c r="J87" s="128">
        <v>82952.000796336841</v>
      </c>
      <c r="K87" s="128">
        <v>82952.000796336841</v>
      </c>
      <c r="L87" s="128">
        <v>82952.000796336841</v>
      </c>
      <c r="M87" s="95"/>
      <c r="O87" s="86" t="str">
        <f t="shared" si="17"/>
        <v>426</v>
      </c>
      <c r="P87" s="86" t="str">
        <f t="shared" si="18"/>
        <v>42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3235</v>
      </c>
      <c r="F89" s="91" t="str">
        <f t="shared" si="14"/>
        <v>Zakupnine i najamnine</v>
      </c>
      <c r="G89" s="129" t="s">
        <v>145</v>
      </c>
      <c r="H89" s="91" t="str">
        <f t="shared" si="15"/>
        <v>REDOVNA DJELATNOST SVEUČILIŠTA U ZAGREBU (IZ EVIDENCIJSKIH PRIHODA)</v>
      </c>
      <c r="I89" s="91" t="str">
        <f t="shared" si="16"/>
        <v>0942</v>
      </c>
      <c r="J89" s="128">
        <v>1500</v>
      </c>
      <c r="K89" s="128">
        <v>1500</v>
      </c>
      <c r="L89" s="128">
        <v>1500</v>
      </c>
      <c r="M89" s="95"/>
      <c r="O89" s="86" t="str">
        <f t="shared" si="17"/>
        <v>323</v>
      </c>
      <c r="P89" s="86" t="str">
        <f t="shared" si="18"/>
        <v>32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3239</v>
      </c>
      <c r="F90" s="91" t="str">
        <f t="shared" si="14"/>
        <v>Ostale usluge</v>
      </c>
      <c r="G90" s="129" t="s">
        <v>145</v>
      </c>
      <c r="H90" s="91" t="str">
        <f t="shared" si="15"/>
        <v>REDOVNA DJELATNOST SVEUČILIŠTA U ZAGREBU (IZ EVIDENCIJSKIH PRIHODA)</v>
      </c>
      <c r="I90" s="91" t="str">
        <f t="shared" si="16"/>
        <v>0942</v>
      </c>
      <c r="J90" s="128">
        <v>1500</v>
      </c>
      <c r="K90" s="128">
        <v>1500</v>
      </c>
      <c r="L90" s="128">
        <v>1500</v>
      </c>
      <c r="M90" s="95"/>
      <c r="O90" s="86" t="str">
        <f t="shared" si="17"/>
        <v>323</v>
      </c>
      <c r="P90" s="86" t="str">
        <f t="shared" si="18"/>
        <v>32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3241</v>
      </c>
      <c r="F91" s="91" t="str">
        <f t="shared" si="14"/>
        <v>Naknade troškova osobama izvan radnog odnosa</v>
      </c>
      <c r="G91" s="129" t="s">
        <v>145</v>
      </c>
      <c r="H91" s="91" t="str">
        <f t="shared" si="15"/>
        <v>REDOVNA DJELATNOST SVEUČILIŠTA U ZAGREBU (IZ EVIDENCIJSKIH PRIHODA)</v>
      </c>
      <c r="I91" s="91" t="str">
        <f t="shared" si="16"/>
        <v>0942</v>
      </c>
      <c r="J91" s="128">
        <v>2000</v>
      </c>
      <c r="K91" s="128">
        <v>2000</v>
      </c>
      <c r="L91" s="128">
        <v>2000</v>
      </c>
      <c r="M91" s="95"/>
      <c r="O91" s="86" t="str">
        <f t="shared" si="17"/>
        <v>324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3211</v>
      </c>
      <c r="F93" s="91" t="str">
        <f t="shared" si="14"/>
        <v>Službena putovanja</v>
      </c>
      <c r="G93" s="129" t="s">
        <v>145</v>
      </c>
      <c r="H93" s="91" t="str">
        <f t="shared" si="15"/>
        <v>REDOVNA DJELATNOST SVEUČILIŠTA U ZAGREBU (IZ EVIDENCIJSKIH PRIHODA)</v>
      </c>
      <c r="I93" s="91" t="str">
        <f t="shared" si="16"/>
        <v>0942</v>
      </c>
      <c r="J93" s="128">
        <v>22270.000663614042</v>
      </c>
      <c r="K93" s="128">
        <v>3982.0001327228083</v>
      </c>
      <c r="L93" s="128">
        <v>654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3213</v>
      </c>
      <c r="F94" s="91" t="str">
        <f t="shared" si="14"/>
        <v>Stručno usavršavanje zaposlenika</v>
      </c>
      <c r="G94" s="129" t="s">
        <v>145</v>
      </c>
      <c r="H94" s="91" t="str">
        <f t="shared" si="15"/>
        <v>REDOVNA DJELATNOST SVEUČILIŠTA U ZAGREBU (IZ EVIDENCIJSKIH PRIHODA)</v>
      </c>
      <c r="I94" s="91" t="str">
        <f t="shared" si="16"/>
        <v>0942</v>
      </c>
      <c r="J94" s="128">
        <v>6636.0010617824664</v>
      </c>
      <c r="K94" s="128">
        <v>2654.0009290596586</v>
      </c>
      <c r="L94" s="128">
        <v>0</v>
      </c>
      <c r="M94" s="95"/>
      <c r="O94" s="86" t="str">
        <f t="shared" si="17"/>
        <v>321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3221</v>
      </c>
      <c r="F95" s="91" t="str">
        <f t="shared" si="14"/>
        <v>Uredski materijal i ostali materijalni rashodi</v>
      </c>
      <c r="G95" s="129" t="s">
        <v>145</v>
      </c>
      <c r="H95" s="91" t="str">
        <f t="shared" si="15"/>
        <v>REDOVNA DJELATNOST SVEUČILIŠTA U ZAGREBU (IZ EVIDENCIJSKIH PRIHODA)</v>
      </c>
      <c r="I95" s="91" t="str">
        <f t="shared" si="16"/>
        <v>0942</v>
      </c>
      <c r="J95" s="128">
        <v>1991.0000663614042</v>
      </c>
      <c r="K95" s="128">
        <v>663.00086269825465</v>
      </c>
      <c r="L95" s="128">
        <v>0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3222</v>
      </c>
      <c r="F96" s="91" t="str">
        <f t="shared" si="14"/>
        <v>Materijal i sirovine</v>
      </c>
      <c r="G96" s="129" t="s">
        <v>145</v>
      </c>
      <c r="H96" s="91" t="str">
        <f t="shared" si="15"/>
        <v>REDOVNA DJELATNOST SVEUČILIŠTA U ZAGREBU (IZ EVIDENCIJSKIH PRIHODA)</v>
      </c>
      <c r="I96" s="91" t="str">
        <f t="shared" si="16"/>
        <v>0942</v>
      </c>
      <c r="J96" s="128">
        <v>21050.000663614042</v>
      </c>
      <c r="K96" s="128">
        <v>3878.0011945052756</v>
      </c>
      <c r="L96" s="128">
        <v>2654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52</v>
      </c>
      <c r="D97" s="91" t="str">
        <f t="shared" si="13"/>
        <v>Ostale pomoći</v>
      </c>
      <c r="E97" s="96">
        <v>3232</v>
      </c>
      <c r="F97" s="91" t="str">
        <f t="shared" si="14"/>
        <v>Usluge tekućeg i investicijskog održavanja</v>
      </c>
      <c r="G97" s="129" t="s">
        <v>145</v>
      </c>
      <c r="H97" s="91" t="str">
        <f t="shared" si="15"/>
        <v>REDOVNA DJELATNOST SVEUČILIŠTA U ZAGREBU (IZ EVIDENCIJSKIH PRIHODA)</v>
      </c>
      <c r="I97" s="91" t="str">
        <f t="shared" si="16"/>
        <v>0942</v>
      </c>
      <c r="J97" s="128">
        <v>3291.0000663614042</v>
      </c>
      <c r="K97" s="128">
        <v>1991.0000663614042</v>
      </c>
      <c r="L97" s="128">
        <v>2124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52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52</v>
      </c>
      <c r="D98" s="91" t="str">
        <f t="shared" si="13"/>
        <v>Ostale pomoći</v>
      </c>
      <c r="E98" s="96">
        <v>3236</v>
      </c>
      <c r="F98" s="91" t="str">
        <f t="shared" si="14"/>
        <v>Zdravstvene i veterinarske usluge</v>
      </c>
      <c r="G98" s="129" t="s">
        <v>145</v>
      </c>
      <c r="H98" s="91" t="str">
        <f t="shared" si="15"/>
        <v>REDOVNA DJELATNOST SVEUČILIŠTA U ZAGREBU (IZ EVIDENCIJSKIH PRIHODA)</v>
      </c>
      <c r="I98" s="91" t="str">
        <f t="shared" si="16"/>
        <v>0942</v>
      </c>
      <c r="J98" s="128">
        <v>3981.0007299754457</v>
      </c>
      <c r="K98" s="128">
        <v>132.00079633685047</v>
      </c>
      <c r="L98" s="128">
        <v>0</v>
      </c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3237</v>
      </c>
      <c r="F99" s="91" t="str">
        <f t="shared" si="14"/>
        <v>Intelektualne i osobne usluge</v>
      </c>
      <c r="G99" s="129" t="s">
        <v>145</v>
      </c>
      <c r="H99" s="91" t="str">
        <f t="shared" si="15"/>
        <v>REDOVNA DJELATNOST SVEUČILIŠTA U ZAGREBU (IZ EVIDENCIJSKIH PRIHODA)</v>
      </c>
      <c r="I99" s="91" t="str">
        <f t="shared" si="16"/>
        <v>0942</v>
      </c>
      <c r="J99" s="128">
        <v>17807.001128143871</v>
      </c>
      <c r="K99" s="128">
        <v>3982.0001327228083</v>
      </c>
      <c r="L99" s="128">
        <v>0</v>
      </c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3239</v>
      </c>
      <c r="F100" s="91" t="str">
        <f t="shared" si="14"/>
        <v>Ostale usluge</v>
      </c>
      <c r="G100" s="129" t="s">
        <v>145</v>
      </c>
      <c r="H100" s="91" t="str">
        <f t="shared" si="15"/>
        <v>REDOVNA DJELATNOST SVEUČILIŠTA U ZAGREBU (IZ EVIDENCIJSKIH PRIHODA)</v>
      </c>
      <c r="I100" s="91" t="str">
        <f t="shared" si="16"/>
        <v>0942</v>
      </c>
      <c r="J100" s="128">
        <v>1990.000663614042</v>
      </c>
      <c r="K100" s="128">
        <v>2653.9996018315746</v>
      </c>
      <c r="L100" s="128">
        <v>797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3241</v>
      </c>
      <c r="F101" s="91" t="str">
        <f t="shared" si="14"/>
        <v>Naknade troškova osobama izvan radnog odnosa</v>
      </c>
      <c r="G101" s="129" t="s">
        <v>145</v>
      </c>
      <c r="H101" s="91" t="str">
        <f t="shared" si="15"/>
        <v>REDOVNA DJELATNOST SVEUČILIŠTA U ZAGREBU (IZ EVIDENCIJSKIH PRIHODA)</v>
      </c>
      <c r="I101" s="91" t="str">
        <f t="shared" si="16"/>
        <v>0942</v>
      </c>
      <c r="J101" s="128">
        <v>5308.9986064105115</v>
      </c>
      <c r="K101" s="128">
        <v>1991.0000663614042</v>
      </c>
      <c r="L101" s="128">
        <v>0</v>
      </c>
      <c r="M101" s="95"/>
      <c r="O101" s="86" t="str">
        <f t="shared" si="17"/>
        <v>324</v>
      </c>
      <c r="P101" s="86" t="str">
        <f t="shared" si="18"/>
        <v>32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3293</v>
      </c>
      <c r="F102" s="91" t="str">
        <f t="shared" si="14"/>
        <v>Reprezentacija</v>
      </c>
      <c r="G102" s="129" t="s">
        <v>145</v>
      </c>
      <c r="H102" s="91" t="str">
        <f t="shared" si="15"/>
        <v>REDOVNA DJELATNOST SVEUČILIŠTA U ZAGREBU (IZ EVIDENCIJSKIH PRIHODA)</v>
      </c>
      <c r="I102" s="91" t="str">
        <f t="shared" si="16"/>
        <v>0942</v>
      </c>
      <c r="J102" s="128">
        <v>3318.9992700245534</v>
      </c>
      <c r="K102" s="128">
        <v>2656.0010617824669</v>
      </c>
      <c r="L102" s="128">
        <v>0</v>
      </c>
      <c r="M102" s="95"/>
      <c r="O102" s="86" t="str">
        <f t="shared" si="17"/>
        <v>329</v>
      </c>
      <c r="P102" s="86" t="str">
        <f t="shared" si="18"/>
        <v>32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3721</v>
      </c>
      <c r="F103" s="91" t="str">
        <f t="shared" si="14"/>
        <v>Naknade građanima i kućanstvima u novcu</v>
      </c>
      <c r="G103" s="129" t="s">
        <v>145</v>
      </c>
      <c r="H103" s="91" t="str">
        <f t="shared" si="15"/>
        <v>REDOVNA DJELATNOST SVEUČILIŠTA U ZAGREBU (IZ EVIDENCIJSKIH PRIHODA)</v>
      </c>
      <c r="I103" s="91" t="str">
        <f t="shared" si="16"/>
        <v>0942</v>
      </c>
      <c r="J103" s="128">
        <v>2388.9999336385954</v>
      </c>
      <c r="K103" s="128">
        <v>0</v>
      </c>
      <c r="L103" s="128">
        <v>0</v>
      </c>
      <c r="M103" s="95"/>
      <c r="O103" s="86" t="str">
        <f t="shared" si="17"/>
        <v>372</v>
      </c>
      <c r="P103" s="86" t="str">
        <f t="shared" si="18"/>
        <v>37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4225</v>
      </c>
      <c r="F104" s="91" t="str">
        <f t="shared" si="14"/>
        <v>Instrumenti, uređaji i strojevi</v>
      </c>
      <c r="G104" s="129" t="s">
        <v>145</v>
      </c>
      <c r="H104" s="91" t="str">
        <f t="shared" si="15"/>
        <v>REDOVNA DJELATNOST SVEUČILIŠTA U ZAGREBU (IZ EVIDENCIJSKIH PRIHODA)</v>
      </c>
      <c r="I104" s="91" t="str">
        <f t="shared" si="16"/>
        <v>0942</v>
      </c>
      <c r="J104" s="128">
        <v>2656.0010617824669</v>
      </c>
      <c r="K104" s="128">
        <v>0</v>
      </c>
      <c r="L104" s="128">
        <v>0</v>
      </c>
      <c r="M104" s="95"/>
      <c r="O104" s="86" t="str">
        <f t="shared" si="17"/>
        <v>422</v>
      </c>
      <c r="P104" s="86" t="str">
        <f t="shared" si="18"/>
        <v>42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52</v>
      </c>
      <c r="D106" s="91" t="str">
        <f t="shared" si="13"/>
        <v>Ostale pomoći</v>
      </c>
      <c r="E106" s="96">
        <v>3111</v>
      </c>
      <c r="F106" s="91" t="str">
        <f t="shared" si="14"/>
        <v>Plaće za redovan rad</v>
      </c>
      <c r="G106" s="129" t="s">
        <v>145</v>
      </c>
      <c r="H106" s="91" t="str">
        <f t="shared" si="15"/>
        <v>REDOVNA DJELATNOST SVEUČILIŠTA U ZAGREBU (IZ EVIDENCIJSKIH PRIHODA)</v>
      </c>
      <c r="I106" s="91" t="str">
        <f t="shared" si="16"/>
        <v>0942</v>
      </c>
      <c r="J106" s="128">
        <v>36930.000663614046</v>
      </c>
      <c r="K106" s="128">
        <v>37591.001393589489</v>
      </c>
      <c r="L106" s="128">
        <v>4364.0029199017854</v>
      </c>
      <c r="M106" s="95"/>
      <c r="O106" s="86" t="str">
        <f t="shared" si="17"/>
        <v>311</v>
      </c>
      <c r="P106" s="86" t="str">
        <f t="shared" si="18"/>
        <v>31</v>
      </c>
      <c r="Q106" s="86" t="str">
        <f t="shared" si="19"/>
        <v>52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52</v>
      </c>
      <c r="D107" s="91" t="str">
        <f t="shared" si="13"/>
        <v>Ostale pomoći</v>
      </c>
      <c r="E107" s="96">
        <v>3121</v>
      </c>
      <c r="F107" s="91" t="str">
        <f t="shared" si="14"/>
        <v>Ostali rashodi za zaposlene</v>
      </c>
      <c r="G107" s="129" t="s">
        <v>145</v>
      </c>
      <c r="H107" s="91" t="str">
        <f t="shared" si="15"/>
        <v>REDOVNA DJELATNOST SVEUČILIŠTA U ZAGREBU (IZ EVIDENCIJSKIH PRIHODA)</v>
      </c>
      <c r="I107" s="91" t="str">
        <f t="shared" si="16"/>
        <v>0942</v>
      </c>
      <c r="J107" s="128">
        <v>1195.000331807021</v>
      </c>
      <c r="K107" s="128">
        <v>1195.000331807021</v>
      </c>
      <c r="L107" s="128">
        <v>199.00059725263785</v>
      </c>
      <c r="M107" s="95"/>
      <c r="O107" s="86" t="str">
        <f t="shared" si="17"/>
        <v>312</v>
      </c>
      <c r="P107" s="86" t="str">
        <f t="shared" si="18"/>
        <v>31</v>
      </c>
      <c r="Q107" s="86" t="str">
        <f t="shared" si="19"/>
        <v>52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52</v>
      </c>
      <c r="D108" s="91" t="str">
        <f t="shared" si="13"/>
        <v>Ostale pomoći</v>
      </c>
      <c r="E108" s="96">
        <v>3132</v>
      </c>
      <c r="F108" s="91" t="str">
        <f t="shared" si="14"/>
        <v>Doprinosi za obvezno zdravstveno osiguranje</v>
      </c>
      <c r="G108" s="129" t="s">
        <v>145</v>
      </c>
      <c r="H108" s="91" t="str">
        <f t="shared" si="15"/>
        <v>REDOVNA DJELATNOST SVEUČILIŠTA U ZAGREBU (IZ EVIDENCIJSKIH PRIHODA)</v>
      </c>
      <c r="I108" s="91" t="str">
        <f t="shared" si="16"/>
        <v>0942</v>
      </c>
      <c r="J108" s="128">
        <v>6094.0009290596581</v>
      </c>
      <c r="K108" s="128">
        <v>6202</v>
      </c>
      <c r="L108" s="128">
        <v>720</v>
      </c>
      <c r="M108" s="95"/>
      <c r="O108" s="86" t="str">
        <f t="shared" si="17"/>
        <v>313</v>
      </c>
      <c r="P108" s="86" t="str">
        <f t="shared" si="18"/>
        <v>31</v>
      </c>
      <c r="Q108" s="86" t="str">
        <f t="shared" si="19"/>
        <v>52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52</v>
      </c>
      <c r="D109" s="91" t="str">
        <f t="shared" si="13"/>
        <v>Ostale pomoći</v>
      </c>
      <c r="E109" s="96">
        <v>3212</v>
      </c>
      <c r="F109" s="91" t="str">
        <f t="shared" si="14"/>
        <v>Naknade za prijevoz, za rad na terenu i odvojeni život</v>
      </c>
      <c r="G109" s="129" t="s">
        <v>145</v>
      </c>
      <c r="H109" s="91" t="str">
        <f t="shared" si="15"/>
        <v>REDOVNA DJELATNOST SVEUČILIŠTA U ZAGREBU (IZ EVIDENCIJSKIH PRIHODA)</v>
      </c>
      <c r="I109" s="91" t="str">
        <f t="shared" si="16"/>
        <v>0942</v>
      </c>
      <c r="J109" s="128">
        <v>1604.0002654456168</v>
      </c>
      <c r="K109" s="128">
        <v>1604.0002654456168</v>
      </c>
      <c r="L109" s="128">
        <v>154.00092905965889</v>
      </c>
      <c r="M109" s="95"/>
      <c r="O109" s="86" t="str">
        <f t="shared" si="17"/>
        <v>321</v>
      </c>
      <c r="P109" s="86" t="str">
        <f t="shared" si="18"/>
        <v>32</v>
      </c>
      <c r="Q109" s="86" t="str">
        <f t="shared" si="19"/>
        <v>52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61</v>
      </c>
      <c r="D111" s="91" t="str">
        <f t="shared" si="13"/>
        <v>Donacije</v>
      </c>
      <c r="E111" s="96">
        <v>3233</v>
      </c>
      <c r="F111" s="91" t="str">
        <f t="shared" si="14"/>
        <v>Usluge promidžbe i informiranja</v>
      </c>
      <c r="G111" s="129" t="s">
        <v>145</v>
      </c>
      <c r="H111" s="91" t="str">
        <f t="shared" si="15"/>
        <v>REDOVNA DJELATNOST SVEUČILIŠTA U ZAGREBU (IZ EVIDENCIJSKIH PRIHODA)</v>
      </c>
      <c r="I111" s="91" t="str">
        <f t="shared" si="16"/>
        <v>0942</v>
      </c>
      <c r="J111" s="128">
        <v>2475.0003318070208</v>
      </c>
      <c r="K111" s="128">
        <v>2475.0003318070208</v>
      </c>
      <c r="L111" s="128">
        <v>2475.0003318070208</v>
      </c>
      <c r="M111" s="95"/>
      <c r="O111" s="86" t="str">
        <f t="shared" si="17"/>
        <v>323</v>
      </c>
      <c r="P111" s="86" t="str">
        <f t="shared" si="18"/>
        <v>32</v>
      </c>
      <c r="Q111" s="86" t="str">
        <f t="shared" si="19"/>
        <v>61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61</v>
      </c>
      <c r="D112" s="91" t="str">
        <f t="shared" si="13"/>
        <v>Donacije</v>
      </c>
      <c r="E112" s="96">
        <v>3235</v>
      </c>
      <c r="F112" s="91" t="str">
        <f t="shared" si="14"/>
        <v>Zakupnine i najamnine</v>
      </c>
      <c r="G112" s="129" t="s">
        <v>145</v>
      </c>
      <c r="H112" s="91" t="str">
        <f t="shared" si="15"/>
        <v>REDOVNA DJELATNOST SVEUČILIŠTA U ZAGREBU (IZ EVIDENCIJSKIH PRIHODA)</v>
      </c>
      <c r="I112" s="91" t="str">
        <f t="shared" si="16"/>
        <v>0942</v>
      </c>
      <c r="J112" s="128">
        <v>1991.0000663614042</v>
      </c>
      <c r="K112" s="128">
        <v>1991.0000663614042</v>
      </c>
      <c r="L112" s="128">
        <v>1991.0000663614042</v>
      </c>
      <c r="M112" s="95"/>
      <c r="O112" s="86" t="str">
        <f t="shared" si="17"/>
        <v>323</v>
      </c>
      <c r="P112" s="86" t="str">
        <f t="shared" si="18"/>
        <v>32</v>
      </c>
      <c r="Q112" s="86" t="str">
        <f t="shared" si="19"/>
        <v>61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61</v>
      </c>
      <c r="D113" s="91" t="str">
        <f t="shared" si="13"/>
        <v>Donacije</v>
      </c>
      <c r="E113" s="96">
        <v>3238</v>
      </c>
      <c r="F113" s="91" t="str">
        <f t="shared" si="14"/>
        <v>Računalne usluge</v>
      </c>
      <c r="G113" s="129" t="s">
        <v>145</v>
      </c>
      <c r="H113" s="91" t="str">
        <f t="shared" si="15"/>
        <v>REDOVNA DJELATNOST SVEUČILIŠTA U ZAGREBU (IZ EVIDENCIJSKIH PRIHODA)</v>
      </c>
      <c r="I113" s="91" t="str">
        <f t="shared" si="16"/>
        <v>0942</v>
      </c>
      <c r="J113" s="128">
        <v>531.00006636140415</v>
      </c>
      <c r="K113" s="128">
        <v>531.00006636140415</v>
      </c>
      <c r="L113" s="128">
        <v>531.00006636140415</v>
      </c>
      <c r="M113" s="95"/>
      <c r="O113" s="86" t="str">
        <f t="shared" si="17"/>
        <v>323</v>
      </c>
      <c r="P113" s="86" t="str">
        <f t="shared" si="18"/>
        <v>32</v>
      </c>
      <c r="Q113" s="86" t="str">
        <f t="shared" si="19"/>
        <v>61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61</v>
      </c>
      <c r="D114" s="91" t="str">
        <f t="shared" si="13"/>
        <v>Donacije</v>
      </c>
      <c r="E114" s="96">
        <v>3239</v>
      </c>
      <c r="F114" s="91" t="str">
        <f t="shared" si="14"/>
        <v>Ostale usluge</v>
      </c>
      <c r="G114" s="129" t="s">
        <v>145</v>
      </c>
      <c r="H114" s="91" t="str">
        <f t="shared" si="15"/>
        <v>REDOVNA DJELATNOST SVEUČILIŠTA U ZAGREBU (IZ EVIDENCIJSKIH PRIHODA)</v>
      </c>
      <c r="I114" s="91" t="str">
        <f t="shared" si="16"/>
        <v>0942</v>
      </c>
      <c r="J114" s="128">
        <v>3321.0007299754461</v>
      </c>
      <c r="K114" s="128">
        <v>3321.0007299754461</v>
      </c>
      <c r="L114" s="128">
        <v>3321.0007299754461</v>
      </c>
      <c r="M114" s="95"/>
      <c r="O114" s="86" t="str">
        <f t="shared" si="17"/>
        <v>323</v>
      </c>
      <c r="P114" s="86" t="str">
        <f t="shared" si="18"/>
        <v>32</v>
      </c>
      <c r="Q114" s="86" t="str">
        <f t="shared" si="19"/>
        <v>61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61</v>
      </c>
      <c r="D115" s="91" t="str">
        <f t="shared" si="13"/>
        <v>Donacije</v>
      </c>
      <c r="E115" s="96">
        <v>3241</v>
      </c>
      <c r="F115" s="91" t="str">
        <f t="shared" si="14"/>
        <v>Naknade troškova osobama izvan radnog odnosa</v>
      </c>
      <c r="G115" s="129" t="s">
        <v>145</v>
      </c>
      <c r="H115" s="91" t="str">
        <f t="shared" si="15"/>
        <v>REDOVNA DJELATNOST SVEUČILIŠTA U ZAGREBU (IZ EVIDENCIJSKIH PRIHODA)</v>
      </c>
      <c r="I115" s="91" t="str">
        <f t="shared" si="16"/>
        <v>0942</v>
      </c>
      <c r="J115" s="128">
        <v>797.0004645298294</v>
      </c>
      <c r="K115" s="128">
        <v>797.0004645298294</v>
      </c>
      <c r="L115" s="128">
        <v>797.0004645298294</v>
      </c>
      <c r="M115" s="95"/>
      <c r="O115" s="86" t="str">
        <f t="shared" si="17"/>
        <v>324</v>
      </c>
      <c r="P115" s="86" t="str">
        <f t="shared" si="18"/>
        <v>32</v>
      </c>
      <c r="Q115" s="86" t="str">
        <f t="shared" si="19"/>
        <v>61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61</v>
      </c>
      <c r="D116" s="91" t="str">
        <f t="shared" si="13"/>
        <v>Donacije</v>
      </c>
      <c r="E116" s="96">
        <v>3293</v>
      </c>
      <c r="F116" s="91" t="str">
        <f t="shared" si="14"/>
        <v>Reprezentacija</v>
      </c>
      <c r="G116" s="129" t="s">
        <v>145</v>
      </c>
      <c r="H116" s="91" t="str">
        <f t="shared" si="15"/>
        <v>REDOVNA DJELATNOST SVEUČILIŠTA U ZAGREBU (IZ EVIDENCIJSKIH PRIHODA)</v>
      </c>
      <c r="I116" s="91" t="str">
        <f t="shared" si="16"/>
        <v>0942</v>
      </c>
      <c r="J116" s="128">
        <v>1885.0009954210632</v>
      </c>
      <c r="K116" s="128">
        <v>1885.0009954210632</v>
      </c>
      <c r="L116" s="128">
        <v>1885.0009954210632</v>
      </c>
      <c r="M116" s="95"/>
      <c r="O116" s="86" t="str">
        <f t="shared" si="17"/>
        <v>329</v>
      </c>
      <c r="P116" s="86" t="str">
        <f t="shared" si="18"/>
        <v>32</v>
      </c>
      <c r="Q116" s="86" t="str">
        <f t="shared" si="19"/>
        <v>61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61</v>
      </c>
      <c r="D118" s="91" t="str">
        <f t="shared" si="13"/>
        <v>Donacije</v>
      </c>
      <c r="E118" s="96">
        <v>3111</v>
      </c>
      <c r="F118" s="91" t="str">
        <f t="shared" si="14"/>
        <v>Plaće za redovan rad</v>
      </c>
      <c r="G118" s="129" t="s">
        <v>145</v>
      </c>
      <c r="H118" s="91" t="str">
        <f t="shared" si="15"/>
        <v>REDOVNA DJELATNOST SVEUČILIŠTA U ZAGREBU (IZ EVIDENCIJSKIH PRIHODA)</v>
      </c>
      <c r="I118" s="91" t="str">
        <f t="shared" si="16"/>
        <v>0942</v>
      </c>
      <c r="J118" s="128">
        <v>32496.001061782466</v>
      </c>
      <c r="K118" s="128">
        <v>0</v>
      </c>
      <c r="L118" s="128">
        <v>0</v>
      </c>
      <c r="M118" s="95"/>
      <c r="O118" s="86" t="str">
        <f t="shared" si="17"/>
        <v>311</v>
      </c>
      <c r="P118" s="86" t="str">
        <f t="shared" si="18"/>
        <v>31</v>
      </c>
      <c r="Q118" s="86" t="str">
        <f t="shared" si="19"/>
        <v>61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61</v>
      </c>
      <c r="D119" s="91" t="str">
        <f t="shared" si="13"/>
        <v>Donacije</v>
      </c>
      <c r="E119" s="96">
        <v>3121</v>
      </c>
      <c r="F119" s="91" t="str">
        <f t="shared" si="14"/>
        <v>Ostali rashodi za zaposlene</v>
      </c>
      <c r="G119" s="129" t="s">
        <v>145</v>
      </c>
      <c r="H119" s="91" t="str">
        <f t="shared" si="15"/>
        <v>REDOVNA DJELATNOST SVEUČILIŠTA U ZAGREBU (IZ EVIDENCIJSKIH PRIHODA)</v>
      </c>
      <c r="I119" s="91" t="str">
        <f t="shared" si="16"/>
        <v>0942</v>
      </c>
      <c r="J119" s="128">
        <v>797.0004645298294</v>
      </c>
      <c r="K119" s="128">
        <v>0</v>
      </c>
      <c r="L119" s="128">
        <v>0</v>
      </c>
      <c r="M119" s="95"/>
      <c r="O119" s="86" t="str">
        <f t="shared" si="17"/>
        <v>312</v>
      </c>
      <c r="P119" s="86" t="str">
        <f t="shared" si="18"/>
        <v>31</v>
      </c>
      <c r="Q119" s="86" t="str">
        <f t="shared" si="19"/>
        <v>61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61</v>
      </c>
      <c r="D120" s="91" t="str">
        <f t="shared" si="13"/>
        <v>Donacije</v>
      </c>
      <c r="E120" s="96">
        <v>3132</v>
      </c>
      <c r="F120" s="91" t="str">
        <f t="shared" si="14"/>
        <v>Doprinosi za obvezno zdravstveno osiguranje</v>
      </c>
      <c r="G120" s="129" t="s">
        <v>145</v>
      </c>
      <c r="H120" s="91" t="str">
        <f t="shared" si="15"/>
        <v>REDOVNA DJELATNOST SVEUČILIŠTA U ZAGREBU (IZ EVIDENCIJSKIH PRIHODA)</v>
      </c>
      <c r="I120" s="91" t="str">
        <f t="shared" si="16"/>
        <v>0942</v>
      </c>
      <c r="J120" s="128">
        <v>5362.0001327228074</v>
      </c>
      <c r="K120" s="128">
        <v>0</v>
      </c>
      <c r="L120" s="128">
        <v>0</v>
      </c>
      <c r="M120" s="95"/>
      <c r="O120" s="86" t="str">
        <f t="shared" si="17"/>
        <v>313</v>
      </c>
      <c r="P120" s="86" t="str">
        <f t="shared" si="18"/>
        <v>31</v>
      </c>
      <c r="Q120" s="86" t="str">
        <f t="shared" si="19"/>
        <v>61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61</v>
      </c>
      <c r="D121" s="91" t="str">
        <f t="shared" si="13"/>
        <v>Donacije</v>
      </c>
      <c r="E121" s="96">
        <v>3212</v>
      </c>
      <c r="F121" s="91" t="str">
        <f t="shared" si="14"/>
        <v>Naknade za prijevoz, za rad na terenu i odvojeni život</v>
      </c>
      <c r="G121" s="129" t="s">
        <v>145</v>
      </c>
      <c r="H121" s="91" t="str">
        <f t="shared" si="15"/>
        <v>REDOVNA DJELATNOST SVEUČILIŠTA U ZAGREBU (IZ EVIDENCIJSKIH PRIHODA)</v>
      </c>
      <c r="I121" s="91" t="str">
        <f t="shared" si="16"/>
        <v>0942</v>
      </c>
      <c r="J121" s="128">
        <v>924.00026544561683</v>
      </c>
      <c r="K121" s="128">
        <v>0</v>
      </c>
      <c r="L121" s="128">
        <v>0</v>
      </c>
      <c r="M121" s="95"/>
      <c r="O121" s="86" t="str">
        <f t="shared" si="17"/>
        <v>321</v>
      </c>
      <c r="P121" s="86" t="str">
        <f t="shared" si="18"/>
        <v>32</v>
      </c>
      <c r="Q121" s="86" t="str">
        <f t="shared" si="19"/>
        <v>61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61</v>
      </c>
      <c r="D122" s="91" t="str">
        <f t="shared" si="13"/>
        <v>Donacije</v>
      </c>
      <c r="E122" s="96">
        <v>3211</v>
      </c>
      <c r="F122" s="91" t="str">
        <f t="shared" si="14"/>
        <v>Službena putovanja</v>
      </c>
      <c r="G122" s="129" t="s">
        <v>145</v>
      </c>
      <c r="H122" s="91" t="str">
        <f t="shared" si="15"/>
        <v>REDOVNA DJELATNOST SVEUČILIŠTA U ZAGREBU (IZ EVIDENCIJSKIH PRIHODA)</v>
      </c>
      <c r="I122" s="91" t="str">
        <f t="shared" si="16"/>
        <v>0942</v>
      </c>
      <c r="J122" s="128">
        <v>2700</v>
      </c>
      <c r="K122" s="128">
        <v>0</v>
      </c>
      <c r="L122" s="128">
        <v>0</v>
      </c>
      <c r="M122" s="95"/>
      <c r="O122" s="86" t="str">
        <f t="shared" si="17"/>
        <v>321</v>
      </c>
      <c r="P122" s="86" t="str">
        <f t="shared" si="18"/>
        <v>32</v>
      </c>
      <c r="Q122" s="86" t="str">
        <f t="shared" si="19"/>
        <v>61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61</v>
      </c>
      <c r="D123" s="91" t="str">
        <f t="shared" si="13"/>
        <v>Donacije</v>
      </c>
      <c r="E123" s="96">
        <v>3222</v>
      </c>
      <c r="F123" s="91" t="str">
        <f t="shared" si="14"/>
        <v>Materijal i sirovine</v>
      </c>
      <c r="G123" s="129" t="s">
        <v>145</v>
      </c>
      <c r="H123" s="91" t="str">
        <f t="shared" si="15"/>
        <v>REDOVNA DJELATNOST SVEUČILIŠTA U ZAGREBU (IZ EVIDENCIJSKIH PRIHODA)</v>
      </c>
      <c r="I123" s="91" t="str">
        <f t="shared" si="16"/>
        <v>0942</v>
      </c>
      <c r="J123" s="128">
        <v>0</v>
      </c>
      <c r="K123" s="128">
        <v>5000</v>
      </c>
      <c r="L123" s="128">
        <v>5000</v>
      </c>
      <c r="M123" s="95"/>
      <c r="O123" s="86" t="str">
        <f t="shared" si="17"/>
        <v>322</v>
      </c>
      <c r="P123" s="86" t="str">
        <f t="shared" si="18"/>
        <v>32</v>
      </c>
      <c r="Q123" s="86" t="str">
        <f t="shared" si="19"/>
        <v>61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71</v>
      </c>
      <c r="D125" s="91" t="str">
        <f t="shared" si="13"/>
        <v>Prihodi od nefin. imovine i nadoknade štete s osnova osig.</v>
      </c>
      <c r="E125" s="96">
        <v>4221</v>
      </c>
      <c r="F125" s="91" t="str">
        <f t="shared" si="14"/>
        <v>Uredska oprema i namještaj</v>
      </c>
      <c r="G125" s="129" t="s">
        <v>145</v>
      </c>
      <c r="H125" s="91" t="str">
        <f t="shared" si="15"/>
        <v>REDOVNA DJELATNOST SVEUČILIŠTA U ZAGREBU (IZ EVIDENCIJSKIH PRIHODA)</v>
      </c>
      <c r="I125" s="91" t="str">
        <f t="shared" si="16"/>
        <v>0942</v>
      </c>
      <c r="J125" s="128">
        <v>1327</v>
      </c>
      <c r="K125" s="128">
        <v>1327</v>
      </c>
      <c r="L125" s="128">
        <v>1327</v>
      </c>
      <c r="M125" s="95"/>
      <c r="O125" s="86" t="str">
        <f t="shared" si="17"/>
        <v>422</v>
      </c>
      <c r="P125" s="86" t="str">
        <f t="shared" si="18"/>
        <v>42</v>
      </c>
      <c r="Q125" s="86" t="str">
        <f t="shared" si="19"/>
        <v>71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5762</v>
      </c>
      <c r="D127" s="91" t="str">
        <f t="shared" si="13"/>
        <v>Fond solidarnosti Europske unije – potres</v>
      </c>
      <c r="E127" s="96">
        <v>4224</v>
      </c>
      <c r="F127" s="91" t="str">
        <f t="shared" si="14"/>
        <v>Medicinska i laboratorijska oprema</v>
      </c>
      <c r="G127" s="129" t="s">
        <v>1234</v>
      </c>
      <c r="H127" s="91" t="str">
        <f t="shared" si="15"/>
        <v>NOVA AKT</v>
      </c>
      <c r="I127" s="91" t="str">
        <f t="shared" si="16"/>
        <v>NOVA AKT</v>
      </c>
      <c r="J127" s="128">
        <v>13004</v>
      </c>
      <c r="K127" s="128">
        <v>0</v>
      </c>
      <c r="L127" s="128">
        <v>0</v>
      </c>
      <c r="M127" s="95"/>
      <c r="O127" s="86" t="str">
        <f t="shared" si="17"/>
        <v>422</v>
      </c>
      <c r="P127" s="86" t="str">
        <f t="shared" si="18"/>
        <v>42</v>
      </c>
      <c r="Q127" s="86" t="str">
        <f t="shared" si="19"/>
        <v>576</v>
      </c>
      <c r="R127" s="86" t="str">
        <f t="shared" si="20"/>
        <v>OV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8523730.0192448068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8523730.0192448068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8523730.0192448068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14" sqref="E1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I24" sqref="I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1330000</v>
      </c>
      <c r="E5" s="3"/>
      <c r="F5" s="3"/>
      <c r="G5" s="3">
        <v>119450</v>
      </c>
      <c r="H5" s="3"/>
      <c r="I5" s="3">
        <v>1165550</v>
      </c>
      <c r="J5" s="3"/>
      <c r="K5" s="3">
        <v>45000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8158016</v>
      </c>
      <c r="E6" s="12">
        <f>+'A.1 PRIHODI'!E8</f>
        <v>6301349</v>
      </c>
      <c r="F6" s="12">
        <f>+'A.1 PRIHODI'!F8</f>
        <v>0</v>
      </c>
      <c r="G6" s="12">
        <f>+'A.1 PRIHODI'!G8</f>
        <v>397160</v>
      </c>
      <c r="H6" s="12">
        <f>+'A.1 PRIHODI'!H8</f>
        <v>0</v>
      </c>
      <c r="I6" s="12">
        <f>+'A.1 PRIHODI'!I8+'B. RAČUN FIN'!I6</f>
        <v>1293385</v>
      </c>
      <c r="J6" s="12">
        <f>+'A.1 PRIHODI'!J8</f>
        <v>0</v>
      </c>
      <c r="K6" s="12">
        <f>+'A.1 PRIHODI'!K8</f>
        <v>98512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13004</v>
      </c>
      <c r="S6" s="12">
        <f>+'A.1 PRIHODI'!S8</f>
        <v>0</v>
      </c>
      <c r="T6" s="12">
        <f>+'A.1 PRIHODI'!T8</f>
        <v>53279</v>
      </c>
      <c r="U6" s="12">
        <f>+'A.1 PRIHODI'!U8</f>
        <v>0</v>
      </c>
      <c r="V6" s="12">
        <f>+'A.1 PRIHODI'!V8</f>
        <v>1327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-964286</v>
      </c>
      <c r="E7" s="197"/>
      <c r="F7" s="197"/>
      <c r="G7" s="197">
        <v>-119450</v>
      </c>
      <c r="H7" s="197"/>
      <c r="I7" s="197">
        <v>-844836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8523730</v>
      </c>
      <c r="E8" s="12">
        <f>+E5+E6+E7</f>
        <v>6301349</v>
      </c>
      <c r="F8" s="12">
        <f t="shared" ref="F8:W8" si="1">+F5+F6+F7</f>
        <v>0</v>
      </c>
      <c r="G8" s="12">
        <f t="shared" si="1"/>
        <v>397160</v>
      </c>
      <c r="H8" s="12">
        <f t="shared" si="1"/>
        <v>0</v>
      </c>
      <c r="I8" s="12">
        <f t="shared" si="1"/>
        <v>1614099</v>
      </c>
      <c r="J8" s="12">
        <f t="shared" si="1"/>
        <v>0</v>
      </c>
      <c r="K8" s="12">
        <f t="shared" si="1"/>
        <v>143512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13004</v>
      </c>
      <c r="S8" s="12">
        <f t="shared" si="1"/>
        <v>0</v>
      </c>
      <c r="T8" s="12">
        <f t="shared" si="1"/>
        <v>53279</v>
      </c>
      <c r="U8" s="12">
        <f t="shared" si="1"/>
        <v>0</v>
      </c>
      <c r="V8" s="12">
        <f t="shared" si="1"/>
        <v>1327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8523730.0192448068</v>
      </c>
      <c r="E9" s="82">
        <f>+'A.2 RASHODI'!E4+'B. RAČUN FIN'!E11</f>
        <v>6301349</v>
      </c>
      <c r="F9" s="82">
        <f>+'A.2 RASHODI'!F4+'B. RAČUN FIN'!F11</f>
        <v>0</v>
      </c>
      <c r="G9" s="82">
        <f>+'A.2 RASHODI'!G4+'B. RAČUN FIN'!G11</f>
        <v>397160.00398168422</v>
      </c>
      <c r="H9" s="82">
        <f>+'A.2 RASHODI'!H4+'B. RAČUN FIN'!H11</f>
        <v>0</v>
      </c>
      <c r="I9" s="82">
        <f>+'A.2 RASHODI'!I4+'B. RAČUN FIN'!I11</f>
        <v>1614099.0045789368</v>
      </c>
      <c r="J9" s="82">
        <f>+'A.2 RASHODI'!J4+'B. RAČUN FIN'!J11</f>
        <v>0</v>
      </c>
      <c r="K9" s="82">
        <f>+'A.2 RASHODI'!K4+'B. RAČUN FIN'!K11</f>
        <v>143512.00610524922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13004</v>
      </c>
      <c r="S9" s="82">
        <f>+'A.2 RASHODI'!S4+'B. RAČUN FIN'!S11</f>
        <v>0</v>
      </c>
      <c r="T9" s="82">
        <f>+'A.2 RASHODI'!T4+'B. RAČUN FIN'!T11</f>
        <v>53279.004578936889</v>
      </c>
      <c r="U9" s="82">
        <f>+'A.2 RASHODI'!U4+'B. RAČUN FIN'!U11</f>
        <v>0</v>
      </c>
      <c r="V9" s="82">
        <f>+'A.2 RASHODI'!V4+'B. RAČUN FIN'!V11</f>
        <v>1327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-1.9244807175709866E-2</v>
      </c>
      <c r="E10" s="69">
        <f>+E8-E9</f>
        <v>0</v>
      </c>
      <c r="F10" s="69">
        <f t="shared" ref="F10:W10" si="2">+F8-F9</f>
        <v>0</v>
      </c>
      <c r="G10" s="69">
        <f>+G8-G9</f>
        <v>-3.9816842181608081E-3</v>
      </c>
      <c r="H10" s="69">
        <f t="shared" si="2"/>
        <v>0</v>
      </c>
      <c r="I10" s="69">
        <f t="shared" si="2"/>
        <v>-4.5789368450641632E-3</v>
      </c>
      <c r="J10" s="69">
        <f t="shared" si="2"/>
        <v>0</v>
      </c>
      <c r="K10" s="69">
        <f t="shared" si="2"/>
        <v>-6.1052492237649858E-3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-4.5789368887199089E-3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964286</v>
      </c>
      <c r="E13" s="131">
        <f t="shared" ref="E13:W13" si="4">-E7</f>
        <v>0</v>
      </c>
      <c r="F13" s="131">
        <f t="shared" si="4"/>
        <v>0</v>
      </c>
      <c r="G13" s="131">
        <f t="shared" si="4"/>
        <v>119450</v>
      </c>
      <c r="H13" s="131">
        <f t="shared" si="4"/>
        <v>0</v>
      </c>
      <c r="I13" s="131">
        <f t="shared" si="4"/>
        <v>844836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8113197</v>
      </c>
      <c r="E14" s="12">
        <f>+'A.1 PRIHODI'!E22</f>
        <v>6329150</v>
      </c>
      <c r="F14" s="12">
        <f>+'A.1 PRIHODI'!F22</f>
        <v>0</v>
      </c>
      <c r="G14" s="12">
        <f>+'A.1 PRIHODI'!G22</f>
        <v>397160</v>
      </c>
      <c r="H14" s="12">
        <f>+'A.1 PRIHODI'!H22</f>
        <v>0</v>
      </c>
      <c r="I14" s="12">
        <f>+'A.1 PRIHODI'!I22+'B. RAČUN FIN'!I17</f>
        <v>1293385</v>
      </c>
      <c r="J14" s="12">
        <f>+'A.1 PRIHODI'!J22</f>
        <v>0</v>
      </c>
      <c r="K14" s="12">
        <f>+'A.1 PRIHODI'!K22</f>
        <v>76175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16000</v>
      </c>
      <c r="U14" s="12">
        <f>+'A.1 PRIHODI'!U22</f>
        <v>0</v>
      </c>
      <c r="V14" s="12">
        <f>+'A.1 PRIHODI'!V22</f>
        <v>1327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-643572</v>
      </c>
      <c r="E15" s="65"/>
      <c r="F15" s="65"/>
      <c r="G15" s="65">
        <v>-119450</v>
      </c>
      <c r="H15" s="65"/>
      <c r="I15" s="65">
        <v>-524122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8433911</v>
      </c>
      <c r="E16" s="12">
        <f>+E13+E14+E15</f>
        <v>6329150</v>
      </c>
      <c r="F16" s="12">
        <f t="shared" ref="F16:W16" si="5">+F13+F14+F15</f>
        <v>0</v>
      </c>
      <c r="G16" s="12">
        <f t="shared" si="5"/>
        <v>397160</v>
      </c>
      <c r="H16" s="12">
        <f t="shared" si="5"/>
        <v>0</v>
      </c>
      <c r="I16" s="12">
        <f t="shared" si="5"/>
        <v>1614099</v>
      </c>
      <c r="J16" s="12">
        <f t="shared" si="5"/>
        <v>0</v>
      </c>
      <c r="K16" s="12">
        <f t="shared" si="5"/>
        <v>76175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16000</v>
      </c>
      <c r="U16" s="12">
        <f t="shared" si="5"/>
        <v>0</v>
      </c>
      <c r="V16" s="12">
        <f t="shared" si="5"/>
        <v>1327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8433911.0180503018</v>
      </c>
      <c r="E17" s="82">
        <f>+'A.2 RASHODI'!E21+'B. RAČUN FIN'!E22</f>
        <v>6329150</v>
      </c>
      <c r="F17" s="82">
        <f>+'A.2 RASHODI'!F21+'B. RAČUN FIN'!F22</f>
        <v>0</v>
      </c>
      <c r="G17" s="82">
        <f>+'A.2 RASHODI'!G21+'B. RAČUN FIN'!G22</f>
        <v>397160.00398168422</v>
      </c>
      <c r="H17" s="82">
        <f>+'A.2 RASHODI'!H21+'B. RAČUN FIN'!H22</f>
        <v>0</v>
      </c>
      <c r="I17" s="82">
        <f>+'A.2 RASHODI'!I21+'B. RAČUN FIN'!I22</f>
        <v>1614099.0045789368</v>
      </c>
      <c r="J17" s="82">
        <f>+'A.2 RASHODI'!J21+'B. RAČUN FIN'!J22</f>
        <v>0</v>
      </c>
      <c r="K17" s="82">
        <f>+'A.2 RASHODI'!K21+'B. RAČUN FIN'!K22</f>
        <v>76175.006835224645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16000.002654456168</v>
      </c>
      <c r="U17" s="82">
        <f>+'A.2 RASHODI'!U21+'B. RAČUN FIN'!U22</f>
        <v>0</v>
      </c>
      <c r="V17" s="82">
        <f>+'A.2 RASHODI'!V21+'B. RAČUN FIN'!V22</f>
        <v>1327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-1.8050301876428421E-2</v>
      </c>
      <c r="E18" s="69">
        <f>+E16-E17</f>
        <v>0</v>
      </c>
      <c r="F18" s="69">
        <f t="shared" ref="F18:W18" si="6">+F16-F17</f>
        <v>0</v>
      </c>
      <c r="G18" s="69">
        <f t="shared" si="6"/>
        <v>-3.9816842181608081E-3</v>
      </c>
      <c r="H18" s="69">
        <f t="shared" si="6"/>
        <v>0</v>
      </c>
      <c r="I18" s="69">
        <f t="shared" si="6"/>
        <v>-4.5789368450641632E-3</v>
      </c>
      <c r="J18" s="69">
        <f t="shared" si="6"/>
        <v>0</v>
      </c>
      <c r="K18" s="69">
        <f t="shared" si="6"/>
        <v>-6.835224645328708E-3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-2.6544561678747414E-3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643572</v>
      </c>
      <c r="E21" s="131">
        <f t="shared" ref="E21:W21" si="8">-E15</f>
        <v>0</v>
      </c>
      <c r="F21" s="131">
        <f t="shared" si="8"/>
        <v>0</v>
      </c>
      <c r="G21" s="131">
        <f t="shared" si="8"/>
        <v>119450</v>
      </c>
      <c r="H21" s="131">
        <f t="shared" si="8"/>
        <v>0</v>
      </c>
      <c r="I21" s="131">
        <f t="shared" si="8"/>
        <v>524122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8081630</v>
      </c>
      <c r="E22" s="12">
        <f>+'A.1 PRIHODI'!E36</f>
        <v>6357092</v>
      </c>
      <c r="F22" s="12">
        <f>+'A.1 PRIHODI'!F36</f>
        <v>0</v>
      </c>
      <c r="G22" s="12">
        <f>+'A.1 PRIHODI'!G36</f>
        <v>397160</v>
      </c>
      <c r="H22" s="12">
        <f>+'A.1 PRIHODI'!H36</f>
        <v>0</v>
      </c>
      <c r="I22" s="12">
        <f>+'A.1 PRIHODI'!I36+'B. RAČUN FIN'!I28</f>
        <v>1293385</v>
      </c>
      <c r="J22" s="12">
        <f>+'A.1 PRIHODI'!J36</f>
        <v>0</v>
      </c>
      <c r="K22" s="12">
        <f>+'A.1 PRIHODI'!K36</f>
        <v>16666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16000</v>
      </c>
      <c r="U22" s="12">
        <f>+'A.1 PRIHODI'!U36</f>
        <v>0</v>
      </c>
      <c r="V22" s="12">
        <f>+'A.1 PRIHODI'!V36</f>
        <v>1327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-322858</v>
      </c>
      <c r="E23" s="65"/>
      <c r="F23" s="65"/>
      <c r="G23" s="65">
        <v>-119450</v>
      </c>
      <c r="H23" s="65"/>
      <c r="I23" s="65">
        <v>-203408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8402344</v>
      </c>
      <c r="E24" s="12">
        <f>+E21+E22+E23</f>
        <v>6357092</v>
      </c>
      <c r="F24" s="12">
        <f t="shared" ref="F24:W24" si="9">+F21+F22+F23</f>
        <v>0</v>
      </c>
      <c r="G24" s="12">
        <f t="shared" si="9"/>
        <v>397160</v>
      </c>
      <c r="H24" s="12">
        <f t="shared" si="9"/>
        <v>0</v>
      </c>
      <c r="I24" s="12">
        <f t="shared" si="9"/>
        <v>1614099</v>
      </c>
      <c r="J24" s="12">
        <f t="shared" si="9"/>
        <v>0</v>
      </c>
      <c r="K24" s="12">
        <f t="shared" si="9"/>
        <v>16666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16000</v>
      </c>
      <c r="U24" s="12">
        <f t="shared" si="9"/>
        <v>0</v>
      </c>
      <c r="V24" s="12">
        <f t="shared" si="9"/>
        <v>1327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8402344.0156612918</v>
      </c>
      <c r="E25" s="82">
        <f>+'A.2 RASHODI'!E38+'B. RAČUN FIN'!E33</f>
        <v>6357092</v>
      </c>
      <c r="F25" s="82">
        <f>+'A.2 RASHODI'!F38+'B. RAČUN FIN'!F33</f>
        <v>0</v>
      </c>
      <c r="G25" s="82">
        <f>+'A.2 RASHODI'!G38+'B. RAČUN FIN'!G33</f>
        <v>397160.00398168422</v>
      </c>
      <c r="H25" s="82">
        <f>+'A.2 RASHODI'!H38+'B. RAČUN FIN'!H33</f>
        <v>0</v>
      </c>
      <c r="I25" s="82">
        <f>+'A.2 RASHODI'!I38+'B. RAČUN FIN'!I33</f>
        <v>1614099.0045789368</v>
      </c>
      <c r="J25" s="82">
        <f>+'A.2 RASHODI'!J38+'B. RAČUN FIN'!J33</f>
        <v>0</v>
      </c>
      <c r="K25" s="82">
        <f>+'A.2 RASHODI'!K38+'B. RAČUN FIN'!K33</f>
        <v>16666.004446214083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16000.002654456168</v>
      </c>
      <c r="U25" s="82">
        <f>+'A.2 RASHODI'!U38+'B. RAČUN FIN'!U33</f>
        <v>0</v>
      </c>
      <c r="V25" s="82">
        <f>+'A.2 RASHODI'!V38+'B. RAČUN FIN'!V33</f>
        <v>1327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-1.5661291314245318E-2</v>
      </c>
      <c r="E26" s="69">
        <f>+E24-E25</f>
        <v>0</v>
      </c>
      <c r="F26" s="69">
        <f t="shared" ref="F26:W26" si="10">+F24-F25</f>
        <v>0</v>
      </c>
      <c r="G26" s="69">
        <f t="shared" si="10"/>
        <v>-3.9816842181608081E-3</v>
      </c>
      <c r="H26" s="69">
        <f>+H24-H25</f>
        <v>0</v>
      </c>
      <c r="I26" s="69">
        <f t="shared" si="10"/>
        <v>-4.5789368450641632E-3</v>
      </c>
      <c r="J26" s="69">
        <f t="shared" si="10"/>
        <v>0</v>
      </c>
      <c r="K26" s="69">
        <f t="shared" si="10"/>
        <v>-4.4462140831456054E-3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-2.6544561678747414E-3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8158016</v>
      </c>
      <c r="E8" s="69">
        <f>+E19+E16</f>
        <v>6301349</v>
      </c>
      <c r="F8" s="69">
        <f>+F19+F16</f>
        <v>0</v>
      </c>
      <c r="G8" s="69">
        <f>+G19+G16</f>
        <v>397160</v>
      </c>
      <c r="H8" s="69">
        <f t="shared" ref="H8:V8" si="0">+H19+H16</f>
        <v>0</v>
      </c>
      <c r="I8" s="69">
        <f t="shared" si="0"/>
        <v>1293385</v>
      </c>
      <c r="J8" s="69">
        <f>+J19+J16</f>
        <v>0</v>
      </c>
      <c r="K8" s="69">
        <f t="shared" si="0"/>
        <v>98512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13004</v>
      </c>
      <c r="S8" s="69">
        <f t="shared" si="0"/>
        <v>0</v>
      </c>
      <c r="T8" s="69">
        <f t="shared" si="0"/>
        <v>53279</v>
      </c>
      <c r="U8" s="69">
        <f t="shared" si="0"/>
        <v>0</v>
      </c>
      <c r="V8" s="69">
        <f t="shared" si="0"/>
        <v>1327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111516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98512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13004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1293385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1293385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450439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397160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53279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6301349</v>
      </c>
      <c r="E14" s="132">
        <f>SUMIFS('Unos prihoda i primitaka'!$G$3:$G$501,'Unos prihoda i primitaka'!$C$3:$C$501,"=11",'Unos prihoda i primitaka'!$L$3:$L$501,"=67")</f>
        <v>6301349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8156689</v>
      </c>
      <c r="E16" s="4">
        <f t="shared" ref="E16:V16" si="2">SUM(E9:E15)</f>
        <v>6301349</v>
      </c>
      <c r="F16" s="4">
        <f t="shared" si="2"/>
        <v>0</v>
      </c>
      <c r="G16" s="4">
        <f t="shared" si="2"/>
        <v>397160</v>
      </c>
      <c r="H16" s="4">
        <f t="shared" si="2"/>
        <v>0</v>
      </c>
      <c r="I16" s="4">
        <f t="shared" si="2"/>
        <v>1293385</v>
      </c>
      <c r="J16" s="4">
        <f t="shared" si="2"/>
        <v>0</v>
      </c>
      <c r="K16" s="4">
        <f t="shared" si="2"/>
        <v>98512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13004</v>
      </c>
      <c r="S16" s="4">
        <f t="shared" si="2"/>
        <v>0</v>
      </c>
      <c r="T16" s="4">
        <f t="shared" si="2"/>
        <v>53279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1327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1327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1327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1327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8113197</v>
      </c>
      <c r="E22" s="69">
        <f t="shared" ref="E22:V22" si="4">+E33+E30</f>
        <v>6329150</v>
      </c>
      <c r="F22" s="69">
        <f t="shared" si="4"/>
        <v>0</v>
      </c>
      <c r="G22" s="69">
        <f t="shared" si="4"/>
        <v>397160</v>
      </c>
      <c r="H22" s="69">
        <f t="shared" si="4"/>
        <v>0</v>
      </c>
      <c r="I22" s="69">
        <f t="shared" si="4"/>
        <v>1293385</v>
      </c>
      <c r="J22" s="69">
        <f t="shared" si="4"/>
        <v>0</v>
      </c>
      <c r="K22" s="69">
        <f t="shared" si="4"/>
        <v>76175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16000</v>
      </c>
      <c r="U22" s="69">
        <f t="shared" si="4"/>
        <v>0</v>
      </c>
      <c r="V22" s="69">
        <f t="shared" si="4"/>
        <v>1327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76175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76175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1293385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1293385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413160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397160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16000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6329150</v>
      </c>
      <c r="E28" s="132">
        <f>SUMIFS('Unos prihoda i primitaka'!$H$3:$H$501,'Unos prihoda i primitaka'!$C$3:$C$501,"=11",'Unos prihoda i primitaka'!$L$3:$L$501,"=67")</f>
        <v>6329150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8111870</v>
      </c>
      <c r="E30" s="4">
        <f t="shared" ref="E30:V30" si="6">SUM(E23:E29)</f>
        <v>6329150</v>
      </c>
      <c r="F30" s="4">
        <f t="shared" si="6"/>
        <v>0</v>
      </c>
      <c r="G30" s="4">
        <f t="shared" si="6"/>
        <v>397160</v>
      </c>
      <c r="H30" s="4">
        <f t="shared" si="6"/>
        <v>0</v>
      </c>
      <c r="I30" s="4">
        <f t="shared" si="6"/>
        <v>1293385</v>
      </c>
      <c r="J30" s="4">
        <f t="shared" si="6"/>
        <v>0</v>
      </c>
      <c r="K30" s="4">
        <f t="shared" si="6"/>
        <v>76175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16000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1327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1327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1327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1327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8081630</v>
      </c>
      <c r="E36" s="69">
        <f t="shared" ref="E36:V36" si="9">+E47+E44</f>
        <v>6357092</v>
      </c>
      <c r="F36" s="69">
        <f t="shared" si="9"/>
        <v>0</v>
      </c>
      <c r="G36" s="69">
        <f t="shared" si="9"/>
        <v>397160</v>
      </c>
      <c r="H36" s="69">
        <f t="shared" si="9"/>
        <v>0</v>
      </c>
      <c r="I36" s="69">
        <f t="shared" si="9"/>
        <v>1293385</v>
      </c>
      <c r="J36" s="69">
        <f t="shared" si="9"/>
        <v>0</v>
      </c>
      <c r="K36" s="69">
        <f t="shared" si="9"/>
        <v>16666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16000</v>
      </c>
      <c r="U36" s="69">
        <f t="shared" si="9"/>
        <v>0</v>
      </c>
      <c r="V36" s="69">
        <f t="shared" si="9"/>
        <v>1327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16666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16666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1293385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1293385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413160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397160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16000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6357092</v>
      </c>
      <c r="E42" s="132">
        <f>SUMIFS('Unos prihoda i primitaka'!$I$3:$I$501,'Unos prihoda i primitaka'!$C$3:$C$501,"=11",'Unos prihoda i primitaka'!$L$3:$L$501,"=67")</f>
        <v>6357092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8080303</v>
      </c>
      <c r="E44" s="4">
        <f t="shared" ref="E44:V44" si="10">SUM(E37:E43)</f>
        <v>6357092</v>
      </c>
      <c r="F44" s="4">
        <f t="shared" si="10"/>
        <v>0</v>
      </c>
      <c r="G44" s="4">
        <f t="shared" si="10"/>
        <v>397160</v>
      </c>
      <c r="H44" s="4">
        <f t="shared" si="10"/>
        <v>0</v>
      </c>
      <c r="I44" s="4">
        <f t="shared" si="10"/>
        <v>1293385</v>
      </c>
      <c r="J44" s="4">
        <f t="shared" si="10"/>
        <v>0</v>
      </c>
      <c r="K44" s="4">
        <f t="shared" si="10"/>
        <v>16666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16000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1327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1327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1327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1327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8523730.0192448068</v>
      </c>
      <c r="E4" s="70">
        <f>E5+E13</f>
        <v>6301349</v>
      </c>
      <c r="F4" s="70">
        <f t="shared" ref="F4:W4" si="0">F5+F13</f>
        <v>0</v>
      </c>
      <c r="G4" s="70">
        <f t="shared" si="0"/>
        <v>397160.00398168422</v>
      </c>
      <c r="H4" s="70">
        <f t="shared" si="0"/>
        <v>0</v>
      </c>
      <c r="I4" s="70">
        <f t="shared" si="0"/>
        <v>1614099.0045789368</v>
      </c>
      <c r="J4" s="70">
        <f t="shared" si="0"/>
        <v>0</v>
      </c>
      <c r="K4" s="70">
        <f>K5+K13</f>
        <v>143512.00610524922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13004</v>
      </c>
      <c r="S4" s="70">
        <f t="shared" si="0"/>
        <v>0</v>
      </c>
      <c r="T4" s="70">
        <f t="shared" si="0"/>
        <v>53279.004578936889</v>
      </c>
      <c r="U4" s="70">
        <f t="shared" si="0"/>
        <v>0</v>
      </c>
      <c r="V4" s="70">
        <f t="shared" si="0"/>
        <v>1327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8183127.0184484702</v>
      </c>
      <c r="E5" s="78">
        <f t="shared" ref="E5:G5" si="2">SUM(E6:E12)</f>
        <v>6301349</v>
      </c>
      <c r="F5" s="78">
        <f t="shared" si="2"/>
        <v>0</v>
      </c>
      <c r="G5" s="78">
        <f t="shared" si="2"/>
        <v>397160.00398168422</v>
      </c>
      <c r="H5" s="78">
        <f>SUM(H6:H12)</f>
        <v>0</v>
      </c>
      <c r="I5" s="78">
        <f t="shared" ref="I5:K5" si="3">SUM(I6:I12)</f>
        <v>1290483.0048443824</v>
      </c>
      <c r="J5" s="78">
        <f t="shared" si="3"/>
        <v>0</v>
      </c>
      <c r="K5" s="78">
        <f t="shared" si="3"/>
        <v>140856.00504346675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53279.004578936889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6528244.0055743568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5763600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81197.999867277191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600572.00212356495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44219.001924480726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38655.001659035108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1649043.0115468844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537749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314635.00298626313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687787.00245537201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94248.003185347407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14624.002919901784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1327.0011281438715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1327.0011281438715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4513.000199084212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2124.0002654456166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2388.9999336385954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340603.00079633686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323615.99973455438</v>
      </c>
      <c r="J13" s="79">
        <f t="shared" si="7"/>
        <v>0</v>
      </c>
      <c r="K13" s="79">
        <f t="shared" si="7"/>
        <v>2656.0010617824669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13004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1327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340603.00079633686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323615.99973455438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2656.0010617824669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13004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1327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8433911.0180503018</v>
      </c>
      <c r="E21" s="70">
        <f>+E22+E30</f>
        <v>6329150</v>
      </c>
      <c r="F21" s="70">
        <f t="shared" ref="F21:W21" si="11">+F22+F30</f>
        <v>0</v>
      </c>
      <c r="G21" s="70">
        <f t="shared" si="11"/>
        <v>397160.00398168422</v>
      </c>
      <c r="H21" s="70">
        <f t="shared" si="11"/>
        <v>0</v>
      </c>
      <c r="I21" s="70">
        <f t="shared" si="11"/>
        <v>1614099.0045789368</v>
      </c>
      <c r="J21" s="70">
        <f t="shared" si="11"/>
        <v>0</v>
      </c>
      <c r="K21" s="70">
        <f t="shared" si="11"/>
        <v>76175.006835224645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16000.002654456168</v>
      </c>
      <c r="U21" s="70">
        <f t="shared" si="11"/>
        <v>0</v>
      </c>
      <c r="V21" s="70">
        <f t="shared" si="11"/>
        <v>1327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8108968.0183157483</v>
      </c>
      <c r="E22" s="78">
        <f t="shared" ref="E22:W22" si="12">SUM(E23:E29)</f>
        <v>6329150</v>
      </c>
      <c r="F22" s="78">
        <f t="shared" si="12"/>
        <v>0</v>
      </c>
      <c r="G22" s="78">
        <f t="shared" si="12"/>
        <v>397160.00398168422</v>
      </c>
      <c r="H22" s="78">
        <f>SUM(H23:H29)</f>
        <v>0</v>
      </c>
      <c r="I22" s="78">
        <f t="shared" si="12"/>
        <v>1290483.0048443824</v>
      </c>
      <c r="J22" s="78">
        <f t="shared" si="12"/>
        <v>0</v>
      </c>
      <c r="K22" s="78">
        <f t="shared" si="12"/>
        <v>76175.006835224645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16000.002654456168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6517734.0037162378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5790976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81197.999867277191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600572.00212356495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44988.001725396512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1587783.0132059194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538174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314635.00298626313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687787.00245537201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31187.005109828129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16000.002654456168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1327.0011281438715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1327.0011281438715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2124.0002654456166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2124.0002654456166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324942.99973455438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323615.99973455438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1327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324942.99973455438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323615.99973455438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1327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8402344.0156612918</v>
      </c>
      <c r="E38" s="70">
        <f>E39+E47</f>
        <v>6357092</v>
      </c>
      <c r="F38" s="70">
        <f t="shared" ref="F38:W38" si="18">F39+F47</f>
        <v>0</v>
      </c>
      <c r="G38" s="70">
        <f t="shared" si="18"/>
        <v>397160.00398168422</v>
      </c>
      <c r="H38" s="70">
        <f t="shared" si="18"/>
        <v>0</v>
      </c>
      <c r="I38" s="70">
        <f t="shared" si="18"/>
        <v>1614099.0045789368</v>
      </c>
      <c r="J38" s="70">
        <f t="shared" si="18"/>
        <v>0</v>
      </c>
      <c r="K38" s="70">
        <f t="shared" si="18"/>
        <v>16666.004446214083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16000.002654456168</v>
      </c>
      <c r="U38" s="70">
        <f t="shared" si="18"/>
        <v>0</v>
      </c>
      <c r="V38" s="70">
        <f t="shared" si="18"/>
        <v>1327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8077401.0159267373</v>
      </c>
      <c r="E39" s="78">
        <f t="shared" ref="E39:G39" si="19">SUM(E40:E46)</f>
        <v>6357092</v>
      </c>
      <c r="F39" s="78">
        <f t="shared" si="19"/>
        <v>0</v>
      </c>
      <c r="G39" s="78">
        <f t="shared" si="19"/>
        <v>397160.00398168422</v>
      </c>
      <c r="H39" s="78">
        <f>SUM(H40:H46)</f>
        <v>0</v>
      </c>
      <c r="I39" s="78">
        <f t="shared" ref="I39:K39" si="20">SUM(I40:I46)</f>
        <v>1290483.0048443824</v>
      </c>
      <c r="J39" s="78">
        <f t="shared" si="20"/>
        <v>0</v>
      </c>
      <c r="K39" s="78">
        <f t="shared" si="20"/>
        <v>16666.004446214083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16000.002654456168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6505544.0055079963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5818491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81197.999867277191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600572.00212356495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5283.0035171544232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1568406.0090251509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538601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314635.00298626313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687787.00245537201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11383.000929059659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16000.002654456168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1327.0011281438715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1327.0011281438715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2124.0002654456166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2124.0002654456166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324942.99973455438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323615.99973455438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1327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324942.99973455438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323615.99973455438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1327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8523730.0192448068</v>
      </c>
      <c r="D5" s="339">
        <f t="shared" ref="D5:E5" si="0">+D6+D9+D11+D14+D25+D28+D30</f>
        <v>8433911.0180503018</v>
      </c>
      <c r="E5" s="339">
        <f t="shared" si="0"/>
        <v>8402344.0156612918</v>
      </c>
    </row>
    <row r="6" spans="1:193">
      <c r="A6" s="312">
        <v>1</v>
      </c>
      <c r="B6" s="67" t="s">
        <v>5131</v>
      </c>
      <c r="C6" s="338">
        <f>+C7+C8</f>
        <v>6301349</v>
      </c>
      <c r="D6" s="338">
        <f t="shared" ref="D6:E6" si="1">+D7+D8</f>
        <v>6329150</v>
      </c>
      <c r="E6" s="338">
        <f t="shared" si="1"/>
        <v>6357092</v>
      </c>
    </row>
    <row r="7" spans="1:193">
      <c r="A7" s="309">
        <v>11</v>
      </c>
      <c r="B7" s="48" t="s">
        <v>5118</v>
      </c>
      <c r="C7" s="337">
        <f>+'A.2 RASHODI'!E4</f>
        <v>6301349</v>
      </c>
      <c r="D7" s="337">
        <f>+'A.2 RASHODI'!E21</f>
        <v>6329150</v>
      </c>
      <c r="E7" s="337">
        <f>+'A.2 RASHODI'!E38</f>
        <v>6357092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397160.00398168422</v>
      </c>
      <c r="D9" s="338">
        <f t="shared" ref="D9:E9" si="2">+D10</f>
        <v>397160.00398168422</v>
      </c>
      <c r="E9" s="338">
        <f t="shared" si="2"/>
        <v>397160.00398168422</v>
      </c>
    </row>
    <row r="10" spans="1:193">
      <c r="A10" s="309">
        <v>31</v>
      </c>
      <c r="B10" s="48" t="s">
        <v>5119</v>
      </c>
      <c r="C10" s="337">
        <f>+'A.2 RASHODI'!G4</f>
        <v>397160.00398168422</v>
      </c>
      <c r="D10" s="337">
        <f>+'A.2 RASHODI'!G21</f>
        <v>397160.00398168422</v>
      </c>
      <c r="E10" s="337">
        <f>+'A.2 RASHODI'!G38</f>
        <v>397160.00398168422</v>
      </c>
    </row>
    <row r="11" spans="1:193">
      <c r="A11" s="312">
        <v>4</v>
      </c>
      <c r="B11" s="67" t="s">
        <v>5133</v>
      </c>
      <c r="C11" s="338">
        <f>+C12+C13</f>
        <v>1614099.0045789368</v>
      </c>
      <c r="D11" s="338">
        <f t="shared" ref="D11:E11" si="3">+D12+D13</f>
        <v>1614099.0045789368</v>
      </c>
      <c r="E11" s="338">
        <f t="shared" si="3"/>
        <v>1614099.0045789368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1614099.0045789368</v>
      </c>
      <c r="D13" s="337">
        <f>+'A.2 RASHODI'!I21</f>
        <v>1614099.0045789368</v>
      </c>
      <c r="E13" s="337">
        <f>+'A.2 RASHODI'!I38</f>
        <v>1614099.0045789368</v>
      </c>
    </row>
    <row r="14" spans="1:193">
      <c r="A14" s="312">
        <v>5</v>
      </c>
      <c r="B14" s="67" t="s">
        <v>5134</v>
      </c>
      <c r="C14" s="338">
        <f>SUM(C15:C24)</f>
        <v>156516.00610524922</v>
      </c>
      <c r="D14" s="338">
        <f t="shared" ref="D14:E14" si="4">SUM(D15:D24)</f>
        <v>76175.006835224645</v>
      </c>
      <c r="E14" s="338">
        <f t="shared" si="4"/>
        <v>16666.004446214083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143512.00610524922</v>
      </c>
      <c r="D16" s="337">
        <f>+'A.2 RASHODI'!K21</f>
        <v>76175.006835224645</v>
      </c>
      <c r="E16" s="337">
        <f>+'A.2 RASHODI'!K38</f>
        <v>16666.004446214083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13004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53279.004578936889</v>
      </c>
      <c r="D25" s="338">
        <f t="shared" ref="D25:E25" si="5">+D26+D27</f>
        <v>16000.002654456168</v>
      </c>
      <c r="E25" s="338">
        <f t="shared" si="5"/>
        <v>16000.002654456168</v>
      </c>
    </row>
    <row r="26" spans="1:5">
      <c r="A26" s="309">
        <v>61</v>
      </c>
      <c r="B26" s="48" t="s">
        <v>1684</v>
      </c>
      <c r="C26" s="337">
        <f>+'A.2 RASHODI'!T4</f>
        <v>53279.004578936889</v>
      </c>
      <c r="D26" s="337">
        <f>+'A.2 RASHODI'!T21</f>
        <v>16000.002654456168</v>
      </c>
      <c r="E26" s="337">
        <f>+'A.2 RASHODI'!T38</f>
        <v>16000.002654456168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1327</v>
      </c>
      <c r="D28" s="338">
        <f t="shared" ref="D28:E28" si="6">+D29</f>
        <v>1327</v>
      </c>
      <c r="E28" s="338">
        <f t="shared" si="6"/>
        <v>1327</v>
      </c>
    </row>
    <row r="29" spans="1:5" ht="25.5">
      <c r="A29" s="309">
        <v>71</v>
      </c>
      <c r="B29" s="48" t="s">
        <v>5130</v>
      </c>
      <c r="C29" s="337">
        <f>+'A.2 RASHODI'!V4</f>
        <v>1327</v>
      </c>
      <c r="D29" s="337">
        <f>+'A.2 RASHODI'!V21</f>
        <v>1327</v>
      </c>
      <c r="E29" s="337">
        <f>+'A.2 RASHODI'!V38</f>
        <v>1327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8510726.0192448068</v>
      </c>
      <c r="D5" s="70">
        <f t="shared" ref="D5:E5" si="0">+D6+D15+D21+D28+D38+D45+D52+D59+D66+D75</f>
        <v>8433911.0180503037</v>
      </c>
      <c r="E5" s="70">
        <f t="shared" si="0"/>
        <v>8402344.0156612918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8510726.0192448068</v>
      </c>
      <c r="D66" s="345">
        <f>SUM(D67:D74)</f>
        <v>8433911.0180503037</v>
      </c>
      <c r="E66" s="345">
        <f>SUM(E67:E74)</f>
        <v>8402344.0156612918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8510726.0192448068</v>
      </c>
      <c r="D70" s="337">
        <f>SUMIF('Unos rashoda i izdataka'!$R$3:$R$501,'A.4 RASHODI FUNK'!$A70,'Unos rashoda i izdataka'!$K$3:$K$501)+SUMIF('Unos rashoda P4'!$T$3:$T$501,'A.4 RASHODI FUNK'!$A70,'Unos rashoda P4'!$I$3:$I$501)</f>
        <v>8433911.0180503037</v>
      </c>
      <c r="E70" s="337">
        <f>SUMIF('Unos rashoda i izdataka'!$R$3:$R$501,'A.4 RASHODI FUNK'!$A70,'Unos rashoda i izdataka'!$L$3:$L$501)+SUMIF('Unos rashoda P4'!$T$3:$T$501,'A.4 RASHODI FUNK'!$A70,'Unos rashoda P4'!$J$3:$J$501)</f>
        <v>8402344.0156612918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afijala</cp:lastModifiedBy>
  <cp:lastPrinted>2022-09-27T14:57:33Z</cp:lastPrinted>
  <dcterms:created xsi:type="dcterms:W3CDTF">2018-09-10T07:36:17Z</dcterms:created>
  <dcterms:modified xsi:type="dcterms:W3CDTF">2022-12-21T13:11:08Z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